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9170" windowHeight="4275" activeTab="1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list'!$F$4</definedName>
    <definedName name="MJ">'Krycí list'!$G$4</definedName>
    <definedName name="Mont">'Rekapitulace'!$H$24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list'!$A$1:$G$38</definedName>
    <definedName name="_xlnm.Print_Area" localSheetId="2">'Položky'!$A$1:$G$129</definedName>
    <definedName name="_xlnm.Print_Area" localSheetId="1">'Rekapitulace'!$A$1:$I$42</definedName>
    <definedName name="PocetMJ">'Krycí list'!$G$7</definedName>
    <definedName name="Poznamka">'Krycí list'!$B$36</definedName>
    <definedName name="Projektant">'Krycí list'!$C$7</definedName>
    <definedName name="PSV">'Rekapitulace'!$F$24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<sst xmlns="http://schemas.openxmlformats.org/spreadsheetml/2006/main" count="363" uniqueCount="233">
  <si>
    <t xml:space="preserve">Konstrukce truhlářské                             </t>
  </si>
  <si>
    <t>[18]</t>
  </si>
  <si>
    <t>[20]</t>
  </si>
  <si>
    <t>[22]</t>
  </si>
  <si>
    <t xml:space="preserve">Demontáž povlakových podlah z nášlapné plochy                                                                                                         </t>
  </si>
  <si>
    <t xml:space="preserve"> KD Dražice</t>
  </si>
  <si>
    <t>Vestavba schodiště v 1np+výměna zábradlí v 1pnp</t>
  </si>
  <si>
    <t>801.8</t>
  </si>
  <si>
    <t>Vestavba schodiště v 1np</t>
  </si>
  <si>
    <t xml:space="preserve">Konstrukce vodorovné                              </t>
  </si>
  <si>
    <t>[04]</t>
  </si>
  <si>
    <t xml:space="preserve">411321315R00  </t>
  </si>
  <si>
    <t xml:space="preserve">Stropy deskové ze železobetonu C 20/25                                                                                                                </t>
  </si>
  <si>
    <t xml:space="preserve">411354256R00  </t>
  </si>
  <si>
    <t xml:space="preserve">Bednění stropů plech pozink. vlna 50 mm tl. 1,0 mm                                                                                                    </t>
  </si>
  <si>
    <t xml:space="preserve">411361921RT5  </t>
  </si>
  <si>
    <t xml:space="preserve">Výztuž stropů svařovanou sítí průměr drátu 6,0, oka 150/150 mm KH20                                                                                   </t>
  </si>
  <si>
    <t xml:space="preserve">413232221R00  </t>
  </si>
  <si>
    <t xml:space="preserve">Podklad pod valcované nosiče a obetonávka podle detailu a řezu  včetne Kari  /100/100                                                                 </t>
  </si>
  <si>
    <t xml:space="preserve">413941125R00  </t>
  </si>
  <si>
    <t xml:space="preserve">Osazení válcovaných nosníků ve stropech č.24 a výš                                                                                                    </t>
  </si>
  <si>
    <t xml:space="preserve">413941125RT2  </t>
  </si>
  <si>
    <t xml:space="preserve">Osazení válcovaných nosníků ve stropech č.24 a výš včetně dodávky profilu I č. 24                                                                     </t>
  </si>
  <si>
    <t xml:space="preserve">953944166R00  </t>
  </si>
  <si>
    <t xml:space="preserve">D+M Samořezné sřouby, pro zmonolitnění trapézu a nosníku detail 04                                                                                        </t>
  </si>
  <si>
    <t xml:space="preserve">Schodiště                                         </t>
  </si>
  <si>
    <t xml:space="preserve">413941001R00  </t>
  </si>
  <si>
    <t xml:space="preserve">Nosné svary stropní konstr. nosníků tl. do 10 mm                                                                                                      </t>
  </si>
  <si>
    <t xml:space="preserve">430321314R00  </t>
  </si>
  <si>
    <t xml:space="preserve">Schodišťové konstrukce, železobeton C 20/25 (B 25)                                                                                                    </t>
  </si>
  <si>
    <t xml:space="preserve">430361921RT5  </t>
  </si>
  <si>
    <t xml:space="preserve">Výztuž schodišťových konstrukcí svařovanou sítí svařovaná síť - drát 6,0 mm, oka 150 / 150 mm                                                         </t>
  </si>
  <si>
    <t xml:space="preserve">430361921RT9  </t>
  </si>
  <si>
    <t xml:space="preserve">Výztuž schodišťových konstrukcí svařovanou sítí svařovaná síť - drát 8,0 mm, oka 150 / 150 mm                                                         </t>
  </si>
  <si>
    <t xml:space="preserve">431351121R00  </t>
  </si>
  <si>
    <t xml:space="preserve">Bednění podest přímočarých - zřízení                                                                                                                  </t>
  </si>
  <si>
    <t xml:space="preserve">431351122R00  </t>
  </si>
  <si>
    <t xml:space="preserve">Bednění podest přímočarých - odstranění                                                                                                               </t>
  </si>
  <si>
    <t xml:space="preserve">434311115R00  </t>
  </si>
  <si>
    <t xml:space="preserve">Stupně dusané na terén, na desku, z betonu C 20/25                                                                                                    </t>
  </si>
  <si>
    <t xml:space="preserve">434351141R00  </t>
  </si>
  <si>
    <t xml:space="preserve">Bednění stupňů přímočarých - zřízení                                                                                                                  </t>
  </si>
  <si>
    <t xml:space="preserve">434351142R00  </t>
  </si>
  <si>
    <t xml:space="preserve">Bednění stupňů přímočarých - odstranění                                                                                                               </t>
  </si>
  <si>
    <t>[07]</t>
  </si>
  <si>
    <t xml:space="preserve">611471411R00  </t>
  </si>
  <si>
    <t xml:space="preserve">Úprava stropů aktivovaným štukem tl. 2 - 3 mm                                                                                                         </t>
  </si>
  <si>
    <t xml:space="preserve">611481113R00  </t>
  </si>
  <si>
    <t xml:space="preserve">Potažení stropů sklotextilní výztužnou síťkou                                                                                                         </t>
  </si>
  <si>
    <t xml:space="preserve">612409991R00  </t>
  </si>
  <si>
    <t xml:space="preserve">Začištění omítek kolem oken,dveří apod.                                                                                                               </t>
  </si>
  <si>
    <t xml:space="preserve">612471411R00  </t>
  </si>
  <si>
    <t xml:space="preserve">Úprava vnitřních stěn aktivovaným štukem                                                                                                              </t>
  </si>
  <si>
    <t xml:space="preserve">Čela nabetonovaných stupňů                                                                          </t>
  </si>
  <si>
    <t xml:space="preserve">Bourání stropů z desek žb. š. 30 cm, tl. do 14 cm                                                                                                     </t>
  </si>
  <si>
    <t xml:space="preserve">Vybourání nosníků ze zdi cihelné dl. 6 m, 35 kg/m                                                                                                     </t>
  </si>
  <si>
    <t xml:space="preserve">Bourání mazanin betonových tl. nad 10 cm, pl. 4 m2 ručně tl. mazaniny 15 - 20 cm                                                                      </t>
  </si>
  <si>
    <t xml:space="preserve">Vysekání kapes zeď cih. MVC pl. 0,16 m2, hl. 30 cm                                                                                                    </t>
  </si>
  <si>
    <t xml:space="preserve">Vysekání rýh ve zdi cihelné 15 x 15 cm                                                                                                                </t>
  </si>
  <si>
    <t xml:space="preserve">Příplatek za dalších 10 cm šířky rýhy hl. do 15 cm                                                                                                    </t>
  </si>
  <si>
    <t xml:space="preserve">Svisl  doprava suti a vybour hmot za 2.NP a 1.PP                                                                                                      </t>
  </si>
  <si>
    <t xml:space="preserve">Odvoz suti a vybour. hmot na skládku do 1 km                                                                                                          </t>
  </si>
  <si>
    <t xml:space="preserve">Příplatek k odvozu za každý další 1 km                                                                                                                </t>
  </si>
  <si>
    <t xml:space="preserve">979082111R00  </t>
  </si>
  <si>
    <t xml:space="preserve">Vnitrostaveništní doprava suti do 10 m                                                                                                                </t>
  </si>
  <si>
    <t xml:space="preserve">979082121R00  </t>
  </si>
  <si>
    <t xml:space="preserve">Příplatek k vnitrost. dopravě suti za dalších 5 m                                                                                                     </t>
  </si>
  <si>
    <t xml:space="preserve">Poplatek za sklád.suti-směs beton a cihel do 30x30cm                                                                                                  </t>
  </si>
  <si>
    <t xml:space="preserve">Poplatek za skládku suti - PVC podlahová krytina                                                                                                      </t>
  </si>
  <si>
    <t xml:space="preserve">941955201R00  </t>
  </si>
  <si>
    <t xml:space="preserve">Lešení lehké pomocné,schodiště, H podlahy do 1,5 m                                                                                                    </t>
  </si>
  <si>
    <t xml:space="preserve">952901111R00  </t>
  </si>
  <si>
    <t xml:space="preserve">Vyčištění budov o výšce podlaží do 4 m                                                                                                                </t>
  </si>
  <si>
    <t xml:space="preserve">999281105R00  </t>
  </si>
  <si>
    <t xml:space="preserve">Ocelové konstrukce schodiště                      </t>
  </si>
  <si>
    <t xml:space="preserve">767995108R00  </t>
  </si>
  <si>
    <t xml:space="preserve">Výroba a montáž kov. atypických konstr. nad 500 kg včetně zinkování                                                                                   </t>
  </si>
  <si>
    <t xml:space="preserve">KG </t>
  </si>
  <si>
    <t xml:space="preserve">Tyč průřezu I 240, hrubé, jakost oceli 11373                                                                                                          </t>
  </si>
  <si>
    <t xml:space="preserve">Tyč průřezu UPE 180 hrubá, jakost oceli 11 375                                                                                                        </t>
  </si>
  <si>
    <t xml:space="preserve">Tyč průřezu UPE 220 hrubé, jakost oceli S235 11375                                                                                                    </t>
  </si>
  <si>
    <t xml:space="preserve">Konstrukce zámečnické - zábradlí schodiště        </t>
  </si>
  <si>
    <t xml:space="preserve">"Z3"          </t>
  </si>
  <si>
    <t xml:space="preserve">Dodávka a výroba zábradlí -  podle tabulky prvků  ä TZ                                                                                                </t>
  </si>
  <si>
    <t xml:space="preserve">767211112R00  </t>
  </si>
  <si>
    <t xml:space="preserve">Montáž schodů rovných na ocel.konstr.- svařováním                                                                                                     </t>
  </si>
  <si>
    <t xml:space="preserve">766211500R00  </t>
  </si>
  <si>
    <t xml:space="preserve">Montáž madel atypických dílčích, 1kus š.15 cm                                                                                                         </t>
  </si>
  <si>
    <t xml:space="preserve">MADLKF        </t>
  </si>
  <si>
    <t xml:space="preserve">Dřevěné madlo  dub kulaté 50 mm                                                                                                                       </t>
  </si>
  <si>
    <t xml:space="preserve">MDL                                                                                                 </t>
  </si>
  <si>
    <t xml:space="preserve">Dlažby z dlaždic teracových                       </t>
  </si>
  <si>
    <t xml:space="preserve">771271124R00  </t>
  </si>
  <si>
    <t xml:space="preserve">Montáž obkladů stupnic z dlaždic protiskluzných keramických do malty š do 350 mm                                                                      </t>
  </si>
  <si>
    <t xml:space="preserve">771271242R00  </t>
  </si>
  <si>
    <t xml:space="preserve">Montáž obkladů podstupnic z dlaždic reliéfních keramických do malty v do 250 mm                                                                       </t>
  </si>
  <si>
    <t xml:space="preserve">771551111R00  </t>
  </si>
  <si>
    <t xml:space="preserve">Montáž podlah z dlaždic teracových do malty do 12 ks/m2                                                                                               </t>
  </si>
  <si>
    <t xml:space="preserve">Dlaždice teracové  30x30x3 cm černobílá                                                                                                               </t>
  </si>
  <si>
    <t xml:space="preserve">Přibližně podle stávající v 1np                                                                     </t>
  </si>
  <si>
    <t xml:space="preserve">Schody teraco nástupnice šedá   boky pohledové                                                                                                        </t>
  </si>
  <si>
    <t xml:space="preserve">BM </t>
  </si>
  <si>
    <t xml:space="preserve">Schody teraco podstupnice šedá  tl. 3 cm   boky pohledové                                                                                             </t>
  </si>
  <si>
    <t xml:space="preserve">Nátěry  a malby                                   </t>
  </si>
  <si>
    <t xml:space="preserve">783222130RT1  </t>
  </si>
  <si>
    <t xml:space="preserve">Nátěr syntetický kov.konstrukcí Hostagrund 2x 2v1 na železo S 2160                                                                                    </t>
  </si>
  <si>
    <t xml:space="preserve">Vnější viditelné plochy OK                                                                          </t>
  </si>
  <si>
    <t xml:space="preserve">783222110R00  </t>
  </si>
  <si>
    <t xml:space="preserve">Základní antikorozní jednonásobný syntetický standardní nátěr zámečnických konstrukcí                                                                 </t>
  </si>
  <si>
    <t xml:space="preserve">Vnitřní plochy včetně přírub                                                                        </t>
  </si>
  <si>
    <t xml:space="preserve">767248110R00  </t>
  </si>
  <si>
    <t xml:space="preserve">Demontáž zábradlí rovného nerozebíratelného hmotnosti 1m zábradlí do 20  kg                                                                           </t>
  </si>
  <si>
    <t xml:space="preserve"> Výměna zábradlí v 1pp</t>
  </si>
  <si>
    <t>Obec Dražice, Dražice 166, 39131 Dražice</t>
  </si>
  <si>
    <t>Za stavbu</t>
  </si>
  <si>
    <t>Mezisoučet za objekt</t>
  </si>
  <si>
    <t>Množtsví vypočítává program,lze přepsat</t>
  </si>
  <si>
    <t>Políčko vypní zhotovitel,po vyplnění se odbarví</t>
  </si>
  <si>
    <t>M2</t>
  </si>
  <si>
    <t xml:space="preserve">M  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</si>
  <si>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</si>
  <si>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</si>
  <si>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</si>
  <si>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</si>
  <si>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</si>
  <si>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</si>
  <si>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</si>
  <si>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</si>
  <si>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</si>
  <si>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</si>
  <si>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</si>
  <si>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</si>
  <si>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</si>
  <si>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</si>
  <si>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</si>
  <si>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</si>
  <si>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</si>
  <si>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</si>
  <si>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</si>
  <si>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</si>
  <si>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</si>
  <si>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</si>
  <si>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</si>
  <si>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</si>
  <si>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</si>
  <si>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</si>
  <si>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</si>
  <si>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</si>
  <si>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</si>
  <si>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</si>
  <si>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</si>
  <si>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</si>
  <si>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</si>
  <si>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</si>
  <si>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</si>
  <si>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</si>
  <si>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</si>
  <si>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</si>
  <si>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</si>
  <si>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</si>
  <si>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</si>
  <si>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</si>
  <si>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</si>
  <si>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</si>
  <si>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</si>
  <si>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</si>
  <si>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</si>
  <si>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</si>
  <si>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</si>
  <si>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</si>
  <si>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</si>
  <si>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</si>
  <si>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</si>
  <si>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</si>
  <si>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</si>
  <si>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</si>
  <si>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</si>
  <si>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</si>
  <si>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</si>
  <si>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</si>
  <si>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cena / MJ</t>
  </si>
  <si>
    <t>Celkem za</t>
  </si>
  <si>
    <t>Zařízení staveniště</t>
  </si>
  <si>
    <t>0001</t>
  </si>
  <si>
    <t>Rezerva rozpočtu</t>
  </si>
  <si>
    <t>Ztížené výrobní podmínky</t>
  </si>
  <si>
    <t>Oborová přirážka</t>
  </si>
  <si>
    <t>Přesun stavebních kapacit</t>
  </si>
  <si>
    <t>Mimostaveništní doprava</t>
  </si>
  <si>
    <t>Provoz investora</t>
  </si>
  <si>
    <t>mj</t>
  </si>
  <si>
    <t>KUS</t>
  </si>
  <si>
    <t>Sazba DPH podle stávajících předpisů</t>
  </si>
  <si>
    <t>Kompletační činnost (IČD)-výpomoce pro montáže</t>
  </si>
  <si>
    <t>Díl</t>
  </si>
  <si>
    <t xml:space="preserve">M3 </t>
  </si>
  <si>
    <t xml:space="preserve">M2 </t>
  </si>
  <si>
    <t xml:space="preserve">T  </t>
  </si>
  <si>
    <t>Název - popis  položky</t>
  </si>
  <si>
    <t xml:space="preserve">Mj </t>
  </si>
  <si>
    <t>Množství</t>
  </si>
  <si>
    <t>celkem v Kč</t>
  </si>
  <si>
    <t>SO01</t>
  </si>
  <si>
    <t>[01]</t>
  </si>
  <si>
    <t xml:space="preserve">Bourání konstrukcí                                </t>
  </si>
  <si>
    <t>[10]</t>
  </si>
  <si>
    <t>[15]</t>
  </si>
  <si>
    <t>Za objekt</t>
  </si>
  <si>
    <t>Hmoty</t>
  </si>
  <si>
    <t>Sutě</t>
  </si>
  <si>
    <t>Hmoty/mj</t>
  </si>
  <si>
    <t>Sutě/mj</t>
  </si>
  <si>
    <t xml:space="preserve">777  Podlahy syntetické                                </t>
  </si>
  <si>
    <t xml:space="preserve">01  STK                                 </t>
  </si>
  <si>
    <t xml:space="preserve">Úpravy povrchů vnitřní                            </t>
  </si>
  <si>
    <t>[05]</t>
  </si>
  <si>
    <t>[09]</t>
  </si>
  <si>
    <t xml:space="preserve">Ostatní - přesun hmot                             </t>
  </si>
  <si>
    <t xml:space="preserve">Přesun hmot pro opravy a údržbu do výšky 6 m                                                                                                          </t>
  </si>
  <si>
    <t>[16]</t>
  </si>
  <si>
    <t>Nátěry</t>
  </si>
  <si>
    <t xml:space="preserve">Demontáž světlíků všech typů včetně zasklení                                                                                                       </t>
  </si>
  <si>
    <t xml:space="preserve">Bourání lehčených mazanin tl.nad 10 cm, pl. 1 m2 ručně, tl. mazaniny 10 -15 cm                                                                        </t>
  </si>
  <si>
    <t>Předpoklad - není známa skladba původní sttřechy</t>
  </si>
  <si>
    <t>970241100X</t>
  </si>
  <si>
    <t xml:space="preserve">Řezání prostého betonu hl. řezu 50mm                                                                                                                </t>
  </si>
  <si>
    <t xml:space="preserve">Jednořadé  podchycení stropů do 3,5 m,do 750 kg/m                                                                                                     </t>
  </si>
  <si>
    <t xml:space="preserve">Nadzvižení nosníku podle TZ                                                                         </t>
  </si>
  <si>
    <t xml:space="preserve">Nátěr syntetický truhlářských výrobků 2x lakování                                                                                                     </t>
  </si>
  <si>
    <t>madlo</t>
  </si>
  <si>
    <t>Vyplňuje zhotovitel podle svého uvážení</t>
  </si>
  <si>
    <t>Nabídka zhotovitele</t>
  </si>
  <si>
    <t>KRYCÍ LIST ROZPOČTU - nabídka zhotovitele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</si>
</sst>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\ _A_T_S"/>
    <numFmt numFmtId="170" formatCode="_-* #,##0\ &quot;Kč&quot;_-;\-* #,##0\ &quot;Kč&quot;_-;_-* &quot;-&quot;??\ &quot;Kč&quot;_-;_-@_-"/>
    <numFmt numFmtId="171" formatCode="0.\-"/>
    <numFmt numFmtId="172" formatCode="#,##0.00\ &quot;Kč&quot;"/>
    <numFmt numFmtId="173" formatCode="&quot;$&quot;#,##0.00_);\(&quot;$&quot;#,##0.00\)"/>
    <numFmt numFmtId="174" formatCode="#,##0\ [$Kč-405];\-#,##0\ [$Kč-405]"/>
    <numFmt numFmtId="175" formatCode="&quot;2.5.01&quot;"/>
    <numFmt numFmtId="176" formatCode="&quot;2.9.01&quot;"/>
    <numFmt numFmtId="177" formatCode="&quot;2.6.02&quot;"/>
    <numFmt numFmtId="178" formatCode="&quot;3.4.03&quot;"/>
    <numFmt numFmtId="179" formatCode="&quot;3.6.01&quot;"/>
    <numFmt numFmtId="180" formatCode="&quot;3.6.02&quot;"/>
    <numFmt numFmtId="181" formatCode="&quot;3.6.03&quot;"/>
    <numFmt numFmtId="182" formatCode="&quot;3.6.05&quot;"/>
    <numFmt numFmtId="183" formatCode="&quot;3.6.06&quot;"/>
    <numFmt numFmtId="184" formatCode="&quot;3.6.07/b&quot;"/>
    <numFmt numFmtId="185" formatCode="&quot;3.6.08&quot;"/>
    <numFmt numFmtId="186" formatCode="&quot;3.7.A&quot;"/>
    <numFmt numFmtId="187" formatCode="&quot;3.7.D&quot;"/>
    <numFmt numFmtId="188" formatCode="&quot;4.6.08&quot;"/>
    <numFmt numFmtId="189" formatCode="&quot;4.6.10&quot;"/>
    <numFmt numFmtId="190" formatCode="&quot;4.6.12&quot;"/>
    <numFmt numFmtId="191" formatCode="&quot;4.6.13&quot;"/>
    <numFmt numFmtId="192" formatCode="&quot;4.7.1&quot;"/>
    <numFmt numFmtId="193" formatCode="&quot;4.6.01&quot;"/>
    <numFmt numFmtId="194" formatCode="&quot;4.6.06&quot;"/>
    <numFmt numFmtId="195" formatCode="&quot;4.6.11&quot;"/>
    <numFmt numFmtId="196" formatCode="0.000"/>
    <numFmt numFmtId="197" formatCode="_(* #,##0.00_);_(* \(#,##0.00\);_(* &quot;-&quot;??_);_(@_)"/>
    <numFmt numFmtId="198" formatCode="_(* #,##0_);_(* \(#,##0\);_(* &quot;-&quot;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\ ##0"/>
    <numFmt numFmtId="202" formatCode="#\ ###\ ##0.00"/>
    <numFmt numFmtId="203" formatCode="#\ ##0.000"/>
    <numFmt numFmtId="204" formatCode="##\ ###\ ##0.00"/>
    <numFmt numFmtId="205" formatCode="###0.000"/>
    <numFmt numFmtId="206" formatCode="###\ ##0.00"/>
    <numFmt numFmtId="207" formatCode="#\ ###\ ##0"/>
    <numFmt numFmtId="208" formatCode="##\ ###\ ##0"/>
    <numFmt numFmtId="209" formatCode="#\ ###\ ##0.00000"/>
    <numFmt numFmtId="210" formatCode="#\ ###\ ##0.000"/>
    <numFmt numFmtId="211" formatCode="###\ ##0.000"/>
    <numFmt numFmtId="212" formatCode="##\ ##0"/>
    <numFmt numFmtId="213" formatCode="###\ ##0"/>
    <numFmt numFmtId="214" formatCode="#\ ##0.00"/>
    <numFmt numFmtId="215" formatCode="###\ ###\ ##0"/>
    <numFmt numFmtId="216" formatCode="####"/>
    <numFmt numFmtId="217" formatCode="&quot;Yes&quot;;&quot;Yes&quot;;&quot;No&quot;"/>
    <numFmt numFmtId="218" formatCode="&quot;True&quot;;&quot;True&quot;;&quot;False&quot;"/>
    <numFmt numFmtId="219" formatCode="&quot;On&quot;;&quot;On&quot;;&quot;Off&quot;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0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8"/>
      <color indexed="8"/>
      <name val="Arial CE"/>
      <family val="2"/>
    </font>
    <font>
      <sz val="11"/>
      <name val="Arial CE"/>
      <family val="0"/>
    </font>
    <font>
      <u val="single"/>
      <sz val="11.5"/>
      <color indexed="12"/>
      <name val="Arial CE"/>
      <family val="0"/>
    </font>
    <font>
      <b/>
      <sz val="10"/>
      <name val="Times New Roman CE"/>
      <family val="0"/>
    </font>
    <font>
      <sz val="9"/>
      <name val="FuturaA Bk BT"/>
      <family val="2"/>
    </font>
    <font>
      <u val="single"/>
      <sz val="11.5"/>
      <color indexed="36"/>
      <name val="Arial CE"/>
      <family val="0"/>
    </font>
    <font>
      <sz val="11"/>
      <name val="Arial"/>
      <family val="2"/>
    </font>
    <font>
      <b/>
      <u val="single"/>
      <sz val="9"/>
      <name val="Arial CE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7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9"/>
      <name val="Times New Roman"/>
      <family val="0"/>
    </font>
    <font>
      <b/>
      <i/>
      <sz val="8"/>
      <name val="Arial"/>
      <family val="2"/>
    </font>
    <font>
      <i/>
      <sz val="11"/>
      <name val="Arial"/>
      <family val="2"/>
    </font>
    <font>
      <i/>
      <sz val="9"/>
      <name val="Arial CE"/>
      <family val="2"/>
    </font>
    <font>
      <i/>
      <sz val="12"/>
      <color indexed="56"/>
      <name val="Arial"/>
      <family val="2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6" fillId="0" borderId="0" applyNumberFormat="0" applyFill="0" applyBorder="0" applyAlignment="0">
      <protection/>
    </xf>
    <xf numFmtId="0" fontId="29" fillId="0" borderId="1" applyNumberFormat="0" applyFill="0" applyAlignment="0" applyProtection="0"/>
    <xf numFmtId="5" fontId="17" fillId="0" borderId="2" applyNumberFormat="0" applyFont="0" applyAlignment="0" applyProtection="0"/>
    <xf numFmtId="43" fontId="0" fillId="0" borderId="0" applyFont="0" applyFill="0" applyBorder="0" applyAlignment="0" applyProtection="0"/>
    <xf numFmtId="41" fontId="15" fillId="0" borderId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17" borderId="7" applyNumberFormat="0">
      <alignment/>
      <protection/>
    </xf>
    <xf numFmtId="0" fontId="36" fillId="18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4" fillId="0" borderId="0">
      <alignment/>
      <protection/>
    </xf>
    <xf numFmtId="0" fontId="39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40" fillId="7" borderId="10" applyNumberFormat="0" applyAlignment="0" applyProtection="0"/>
    <xf numFmtId="0" fontId="41" fillId="20" borderId="10" applyNumberFormat="0" applyAlignment="0" applyProtection="0"/>
    <xf numFmtId="0" fontId="42" fillId="20" borderId="11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5" fillId="20" borderId="16" xfId="0" applyNumberFormat="1" applyFont="1" applyFill="1" applyBorder="1" applyAlignment="1">
      <alignment/>
    </xf>
    <xf numFmtId="49" fontId="0" fillId="20" borderId="17" xfId="0" applyNumberFormat="1" applyFill="1" applyBorder="1" applyAlignment="1">
      <alignment/>
    </xf>
    <xf numFmtId="0" fontId="3" fillId="2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2" xfId="0" applyNumberFormat="1" applyBorder="1" applyAlignment="1">
      <alignment horizontal="right"/>
    </xf>
    <xf numFmtId="167" fontId="0" fillId="0" borderId="7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0" borderId="44" xfId="0" applyFont="1" applyFill="1" applyBorder="1" applyAlignment="1">
      <alignment/>
    </xf>
    <xf numFmtId="0" fontId="7" fillId="20" borderId="45" xfId="0" applyFont="1" applyFill="1" applyBorder="1" applyAlignment="1">
      <alignment/>
    </xf>
    <xf numFmtId="0" fontId="7" fillId="20" borderId="48" xfId="0" applyFont="1" applyFill="1" applyBorder="1" applyAlignment="1">
      <alignment/>
    </xf>
    <xf numFmtId="167" fontId="7" fillId="20" borderId="45" xfId="0" applyNumberFormat="1" applyFont="1" applyFill="1" applyBorder="1" applyAlignment="1">
      <alignment/>
    </xf>
    <xf numFmtId="0" fontId="7" fillId="20" borderId="4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0" xfId="0" applyFont="1" applyBorder="1" applyAlignment="1">
      <alignment horizontal="centerContinuous"/>
    </xf>
    <xf numFmtId="49" fontId="1" fillId="16" borderId="31" xfId="0" applyNumberFormat="1" applyFont="1" applyFill="1" applyBorder="1" applyAlignment="1">
      <alignment/>
    </xf>
    <xf numFmtId="0" fontId="1" fillId="16" borderId="32" xfId="0" applyFont="1" applyFill="1" applyBorder="1" applyAlignment="1">
      <alignment/>
    </xf>
    <xf numFmtId="0" fontId="1" fillId="16" borderId="33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1" fillId="20" borderId="31" xfId="0" applyFont="1" applyFill="1" applyBorder="1" applyAlignment="1">
      <alignment/>
    </xf>
    <xf numFmtId="0" fontId="1" fillId="20" borderId="32" xfId="0" applyFont="1" applyFill="1" applyBorder="1" applyAlignment="1">
      <alignment/>
    </xf>
    <xf numFmtId="3" fontId="1" fillId="20" borderId="33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166" fontId="12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/>
    </xf>
    <xf numFmtId="167" fontId="12" fillId="0" borderId="7" xfId="0" applyNumberFormat="1" applyFont="1" applyBorder="1" applyAlignment="1">
      <alignment/>
    </xf>
    <xf numFmtId="0" fontId="12" fillId="0" borderId="23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0" fillId="0" borderId="0" xfId="52" applyAlignment="1" applyProtection="1">
      <alignment vertical="center"/>
      <protection locked="0"/>
    </xf>
    <xf numFmtId="0" fontId="8" fillId="0" borderId="0" xfId="52" applyFont="1" applyAlignment="1" applyProtection="1">
      <alignment vertical="center"/>
      <protection locked="0"/>
    </xf>
    <xf numFmtId="3" fontId="9" fillId="0" borderId="0" xfId="52" applyNumberFormat="1" applyFont="1" applyAlignment="1" applyProtection="1">
      <alignment horizontal="center" vertical="center"/>
      <protection locked="0"/>
    </xf>
    <xf numFmtId="0" fontId="10" fillId="0" borderId="0" xfId="52" applyFont="1" applyAlignment="1" applyProtection="1">
      <alignment vertical="center"/>
      <protection locked="0"/>
    </xf>
    <xf numFmtId="0" fontId="11" fillId="0" borderId="0" xfId="52" applyFont="1" applyAlignment="1" applyProtection="1">
      <alignment vertical="center" wrapText="1"/>
      <protection locked="0"/>
    </xf>
    <xf numFmtId="0" fontId="11" fillId="0" borderId="0" xfId="52" applyFont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vertical="center"/>
      <protection locked="0"/>
    </xf>
    <xf numFmtId="0" fontId="3" fillId="0" borderId="50" xfId="52" applyFont="1" applyBorder="1" applyAlignment="1" applyProtection="1">
      <alignment vertical="center" wrapText="1"/>
      <protection locked="0"/>
    </xf>
    <xf numFmtId="0" fontId="0" fillId="0" borderId="50" xfId="52" applyBorder="1" applyAlignment="1" applyProtection="1">
      <alignment horizontal="center" vertical="center"/>
      <protection locked="0"/>
    </xf>
    <xf numFmtId="0" fontId="0" fillId="0" borderId="50" xfId="52" applyBorder="1" applyAlignment="1" applyProtection="1">
      <alignment vertical="center"/>
      <protection locked="0"/>
    </xf>
    <xf numFmtId="0" fontId="0" fillId="0" borderId="51" xfId="52" applyBorder="1" applyAlignment="1" applyProtection="1">
      <alignment vertical="center"/>
      <protection locked="0"/>
    </xf>
    <xf numFmtId="0" fontId="3" fillId="0" borderId="52" xfId="52" applyFont="1" applyBorder="1" applyAlignment="1" applyProtection="1">
      <alignment vertical="center" wrapText="1"/>
      <protection locked="0"/>
    </xf>
    <xf numFmtId="0" fontId="0" fillId="0" borderId="52" xfId="52" applyBorder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vertical="center" wrapText="1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vertical="center" wrapText="1"/>
      <protection locked="0"/>
    </xf>
    <xf numFmtId="0" fontId="8" fillId="0" borderId="0" xfId="0" applyFont="1" applyAlignment="1">
      <alignment horizontal="left" vertical="top" wrapText="1"/>
    </xf>
    <xf numFmtId="0" fontId="0" fillId="0" borderId="53" xfId="0" applyBorder="1" applyAlignment="1">
      <alignment vertical="center"/>
    </xf>
    <xf numFmtId="0" fontId="26" fillId="20" borderId="53" xfId="0" applyFont="1" applyFill="1" applyBorder="1" applyAlignment="1">
      <alignment horizontal="center" vertical="center"/>
    </xf>
    <xf numFmtId="0" fontId="26" fillId="20" borderId="53" xfId="0" applyFont="1" applyFill="1" applyBorder="1" applyAlignment="1">
      <alignment horizontal="left" vertical="center"/>
    </xf>
    <xf numFmtId="0" fontId="26" fillId="20" borderId="53" xfId="0" applyFont="1" applyFill="1" applyBorder="1" applyAlignment="1">
      <alignment vertical="center" wrapText="1"/>
    </xf>
    <xf numFmtId="0" fontId="26" fillId="20" borderId="53" xfId="0" applyFont="1" applyFill="1" applyBorder="1" applyAlignment="1">
      <alignment vertical="center"/>
    </xf>
    <xf numFmtId="0" fontId="8" fillId="0" borderId="0" xfId="0" applyFont="1" applyAlignment="1">
      <alignment/>
    </xf>
    <xf numFmtId="207" fontId="26" fillId="20" borderId="0" xfId="0" applyNumberFormat="1" applyFont="1" applyFill="1" applyAlignment="1">
      <alignment/>
    </xf>
    <xf numFmtId="0" fontId="0" fillId="20" borderId="53" xfId="0" applyFill="1" applyBorder="1" applyAlignment="1">
      <alignment horizontal="center" vertical="center"/>
    </xf>
    <xf numFmtId="0" fontId="0" fillId="20" borderId="53" xfId="0" applyFill="1" applyBorder="1" applyAlignment="1">
      <alignment horizontal="left" vertical="center"/>
    </xf>
    <xf numFmtId="0" fontId="0" fillId="20" borderId="53" xfId="0" applyFill="1" applyBorder="1" applyAlignment="1">
      <alignment vertical="center" wrapText="1"/>
    </xf>
    <xf numFmtId="0" fontId="0" fillId="20" borderId="53" xfId="0" applyFill="1" applyBorder="1" applyAlignment="1">
      <alignment vertical="center"/>
    </xf>
    <xf numFmtId="0" fontId="8" fillId="0" borderId="0" xfId="52" applyFont="1" applyAlignment="1" applyProtection="1">
      <alignment vertical="center"/>
      <protection locked="0"/>
    </xf>
    <xf numFmtId="0" fontId="9" fillId="0" borderId="16" xfId="0" applyNumberFormat="1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49" fontId="4" fillId="0" borderId="16" xfId="0" applyNumberFormat="1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0" fontId="9" fillId="0" borderId="27" xfId="0" applyFont="1" applyBorder="1" applyAlignment="1">
      <alignment horizontal="right"/>
    </xf>
    <xf numFmtId="0" fontId="1" fillId="0" borderId="0" xfId="0" applyFont="1" applyAlignment="1">
      <alignment/>
    </xf>
    <xf numFmtId="0" fontId="45" fillId="0" borderId="53" xfId="0" applyFont="1" applyBorder="1" applyAlignment="1">
      <alignment horizontal="center" vertical="center"/>
    </xf>
    <xf numFmtId="203" fontId="13" fillId="0" borderId="53" xfId="0" applyNumberFormat="1" applyFont="1" applyBorder="1" applyAlignment="1">
      <alignment vertical="center"/>
    </xf>
    <xf numFmtId="0" fontId="46" fillId="16" borderId="53" xfId="0" applyFont="1" applyFill="1" applyBorder="1" applyAlignment="1">
      <alignment horizontal="center" vertical="center"/>
    </xf>
    <xf numFmtId="0" fontId="46" fillId="16" borderId="53" xfId="0" applyFont="1" applyFill="1" applyBorder="1" applyAlignment="1">
      <alignment horizontal="left" vertical="center"/>
    </xf>
    <xf numFmtId="0" fontId="46" fillId="16" borderId="53" xfId="0" applyFont="1" applyFill="1" applyBorder="1" applyAlignment="1">
      <alignment vertical="center" wrapText="1"/>
    </xf>
    <xf numFmtId="0" fontId="46" fillId="16" borderId="53" xfId="0" applyFont="1" applyFill="1" applyBorder="1" applyAlignment="1">
      <alignment vertical="center"/>
    </xf>
    <xf numFmtId="204" fontId="46" fillId="16" borderId="53" xfId="0" applyNumberFormat="1" applyFont="1" applyFill="1" applyBorder="1" applyAlignment="1">
      <alignment vertical="center"/>
    </xf>
    <xf numFmtId="205" fontId="46" fillId="16" borderId="53" xfId="0" applyNumberFormat="1" applyFont="1" applyFill="1" applyBorder="1" applyAlignment="1">
      <alignment vertical="center"/>
    </xf>
    <xf numFmtId="207" fontId="47" fillId="16" borderId="0" xfId="0" applyNumberFormat="1" applyFont="1" applyFill="1" applyAlignment="1">
      <alignment/>
    </xf>
    <xf numFmtId="0" fontId="9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1" fillId="20" borderId="54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55" xfId="0" applyNumberFormat="1" applyFont="1" applyBorder="1" applyAlignment="1">
      <alignment horizontal="right"/>
    </xf>
    <xf numFmtId="4" fontId="0" fillId="0" borderId="55" xfId="0" applyNumberFormat="1" applyFont="1" applyBorder="1" applyAlignment="1">
      <alignment horizontal="right"/>
    </xf>
    <xf numFmtId="0" fontId="1" fillId="25" borderId="31" xfId="0" applyFont="1" applyFill="1" applyBorder="1" applyAlignment="1">
      <alignment/>
    </xf>
    <xf numFmtId="0" fontId="1" fillId="25" borderId="32" xfId="0" applyFont="1" applyFill="1" applyBorder="1" applyAlignment="1">
      <alignment/>
    </xf>
    <xf numFmtId="0" fontId="0" fillId="25" borderId="33" xfId="0" applyFill="1" applyBorder="1" applyAlignment="1">
      <alignment/>
    </xf>
    <xf numFmtId="0" fontId="1" fillId="25" borderId="56" xfId="0" applyFont="1" applyFill="1" applyBorder="1" applyAlignment="1">
      <alignment horizontal="right"/>
    </xf>
    <xf numFmtId="0" fontId="1" fillId="25" borderId="33" xfId="0" applyFont="1" applyFill="1" applyBorder="1" applyAlignment="1">
      <alignment horizontal="right"/>
    </xf>
    <xf numFmtId="0" fontId="1" fillId="25" borderId="57" xfId="0" applyFont="1" applyFill="1" applyBorder="1" applyAlignment="1">
      <alignment horizontal="center"/>
    </xf>
    <xf numFmtId="4" fontId="6" fillId="25" borderId="32" xfId="0" applyNumberFormat="1" applyFont="1" applyFill="1" applyBorder="1" applyAlignment="1">
      <alignment horizontal="right"/>
    </xf>
    <xf numFmtId="4" fontId="6" fillId="25" borderId="33" xfId="0" applyNumberFormat="1" applyFont="1" applyFill="1" applyBorder="1" applyAlignment="1">
      <alignment horizontal="right"/>
    </xf>
    <xf numFmtId="0" fontId="0" fillId="20" borderId="31" xfId="0" applyFill="1" applyBorder="1" applyAlignment="1">
      <alignment/>
    </xf>
    <xf numFmtId="0" fontId="0" fillId="20" borderId="32" xfId="0" applyFill="1" applyBorder="1" applyAlignment="1">
      <alignment/>
    </xf>
    <xf numFmtId="4" fontId="0" fillId="20" borderId="32" xfId="0" applyNumberFormat="1" applyFill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49" xfId="0" applyFont="1" applyBorder="1" applyAlignment="1">
      <alignment/>
    </xf>
    <xf numFmtId="0" fontId="48" fillId="20" borderId="53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204" fontId="26" fillId="20" borderId="53" xfId="0" applyNumberFormat="1" applyFont="1" applyFill="1" applyBorder="1" applyAlignment="1">
      <alignment vertical="center"/>
    </xf>
    <xf numFmtId="205" fontId="26" fillId="20" borderId="53" xfId="0" applyNumberFormat="1" applyFont="1" applyFill="1" applyBorder="1" applyAlignment="1">
      <alignment vertical="center"/>
    </xf>
    <xf numFmtId="207" fontId="51" fillId="20" borderId="0" xfId="0" applyNumberFormat="1" applyFont="1" applyFill="1" applyAlignment="1">
      <alignment/>
    </xf>
    <xf numFmtId="0" fontId="52" fillId="8" borderId="53" xfId="0" applyFont="1" applyFill="1" applyBorder="1" applyAlignment="1">
      <alignment vertical="center"/>
    </xf>
    <xf numFmtId="205" fontId="52" fillId="8" borderId="53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60" xfId="0" applyFont="1" applyFill="1" applyBorder="1" applyAlignment="1">
      <alignment horizontal="center"/>
    </xf>
    <xf numFmtId="0" fontId="1" fillId="16" borderId="61" xfId="0" applyFont="1" applyFill="1" applyBorder="1" applyAlignment="1">
      <alignment horizontal="center"/>
    </xf>
    <xf numFmtId="4" fontId="50" fillId="0" borderId="0" xfId="0" applyNumberFormat="1" applyFont="1" applyAlignment="1">
      <alignment/>
    </xf>
    <xf numFmtId="0" fontId="1" fillId="16" borderId="57" xfId="0" applyFont="1" applyFill="1" applyBorder="1" applyAlignment="1">
      <alignment/>
    </xf>
    <xf numFmtId="0" fontId="1" fillId="16" borderId="62" xfId="0" applyFont="1" applyFill="1" applyBorder="1" applyAlignment="1">
      <alignment/>
    </xf>
    <xf numFmtId="0" fontId="1" fillId="16" borderId="63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3" fontId="54" fillId="8" borderId="53" xfId="0" applyNumberFormat="1" applyFont="1" applyFill="1" applyBorder="1" applyAlignment="1">
      <alignment vertical="center"/>
    </xf>
    <xf numFmtId="0" fontId="0" fillId="26" borderId="0" xfId="0" applyFill="1" applyAlignment="1">
      <alignment/>
    </xf>
    <xf numFmtId="0" fontId="0" fillId="8" borderId="0" xfId="0" applyFill="1" applyAlignment="1">
      <alignment/>
    </xf>
    <xf numFmtId="0" fontId="46" fillId="0" borderId="53" xfId="0" applyFont="1" applyFill="1" applyBorder="1" applyAlignment="1">
      <alignment vertical="center"/>
    </xf>
    <xf numFmtId="207" fontId="47" fillId="0" borderId="0" xfId="0" applyNumberFormat="1" applyFont="1" applyFill="1" applyAlignment="1">
      <alignment/>
    </xf>
    <xf numFmtId="205" fontId="46" fillId="0" borderId="53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207" fontId="26" fillId="0" borderId="0" xfId="0" applyNumberFormat="1" applyFont="1" applyFill="1" applyAlignment="1">
      <alignment/>
    </xf>
    <xf numFmtId="0" fontId="52" fillId="27" borderId="53" xfId="0" applyFont="1" applyFill="1" applyBorder="1" applyAlignment="1">
      <alignment horizontal="center" vertical="center"/>
    </xf>
    <xf numFmtId="0" fontId="52" fillId="27" borderId="53" xfId="0" applyFont="1" applyFill="1" applyBorder="1" applyAlignment="1">
      <alignment horizontal="left" vertical="center"/>
    </xf>
    <xf numFmtId="0" fontId="52" fillId="27" borderId="53" xfId="0" applyFont="1" applyFill="1" applyBorder="1" applyAlignment="1">
      <alignment vertical="center" wrapText="1"/>
    </xf>
    <xf numFmtId="0" fontId="52" fillId="27" borderId="53" xfId="0" applyFont="1" applyFill="1" applyBorder="1" applyAlignment="1">
      <alignment vertical="center"/>
    </xf>
    <xf numFmtId="202" fontId="54" fillId="27" borderId="53" xfId="0" applyNumberFormat="1" applyFont="1" applyFill="1" applyBorder="1" applyAlignment="1">
      <alignment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left" vertical="center"/>
    </xf>
    <xf numFmtId="0" fontId="26" fillId="0" borderId="53" xfId="0" applyFont="1" applyFill="1" applyBorder="1" applyAlignment="1">
      <alignment vertical="center" wrapText="1"/>
    </xf>
    <xf numFmtId="0" fontId="26" fillId="0" borderId="53" xfId="0" applyFont="1" applyFill="1" applyBorder="1" applyAlignment="1">
      <alignment vertical="center"/>
    </xf>
    <xf numFmtId="204" fontId="26" fillId="0" borderId="53" xfId="0" applyNumberFormat="1" applyFont="1" applyFill="1" applyBorder="1" applyAlignment="1">
      <alignment vertical="center"/>
    </xf>
    <xf numFmtId="205" fontId="26" fillId="0" borderId="53" xfId="0" applyNumberFormat="1" applyFont="1" applyFill="1" applyBorder="1" applyAlignment="1">
      <alignment vertical="center"/>
    </xf>
    <xf numFmtId="207" fontId="51" fillId="0" borderId="0" xfId="0" applyNumberFormat="1" applyFont="1" applyFill="1" applyAlignment="1">
      <alignment/>
    </xf>
    <xf numFmtId="3" fontId="0" fillId="26" borderId="17" xfId="0" applyNumberFormat="1" applyFont="1" applyFill="1" applyBorder="1" applyAlignment="1">
      <alignment horizontal="right"/>
    </xf>
    <xf numFmtId="166" fontId="0" fillId="26" borderId="55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1" fillId="20" borderId="49" xfId="0" applyNumberFormat="1" applyFont="1" applyFill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9" fillId="26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9" fillId="0" borderId="20" xfId="52" applyNumberFormat="1" applyFont="1" applyBorder="1" applyAlignment="1" applyProtection="1">
      <alignment horizontal="center" vertical="center"/>
      <protection locked="0"/>
    </xf>
    <xf numFmtId="0" fontId="0" fillId="0" borderId="64" xfId="52" applyBorder="1" applyAlignment="1" applyProtection="1">
      <alignment vertical="center"/>
      <protection locked="0"/>
    </xf>
    <xf numFmtId="0" fontId="0" fillId="0" borderId="64" xfId="52" applyBorder="1" applyAlignment="1" applyProtection="1">
      <alignment vertical="center" wrapText="1"/>
      <protection locked="0"/>
    </xf>
    <xf numFmtId="0" fontId="0" fillId="0" borderId="64" xfId="52" applyBorder="1" applyAlignment="1" applyProtection="1">
      <alignment horizontal="center" vertical="center"/>
      <protection locked="0"/>
    </xf>
    <xf numFmtId="0" fontId="0" fillId="0" borderId="22" xfId="52" applyBorder="1" applyAlignment="1" applyProtection="1">
      <alignment vertical="center"/>
      <protection locked="0"/>
    </xf>
    <xf numFmtId="3" fontId="9" fillId="0" borderId="17" xfId="52" applyNumberFormat="1" applyFont="1" applyBorder="1" applyAlignment="1" applyProtection="1">
      <alignment horizontal="center" vertical="center"/>
      <protection locked="0"/>
    </xf>
    <xf numFmtId="0" fontId="0" fillId="0" borderId="55" xfId="52" applyBorder="1" applyAlignment="1" applyProtection="1">
      <alignment vertical="center"/>
      <protection locked="0"/>
    </xf>
    <xf numFmtId="0" fontId="0" fillId="0" borderId="55" xfId="52" applyBorder="1" applyAlignment="1" applyProtection="1">
      <alignment vertical="center" wrapText="1"/>
      <protection locked="0"/>
    </xf>
    <xf numFmtId="0" fontId="0" fillId="0" borderId="55" xfId="52" applyBorder="1" applyAlignment="1" applyProtection="1">
      <alignment horizontal="center" vertical="center"/>
      <protection locked="0"/>
    </xf>
    <xf numFmtId="0" fontId="0" fillId="0" borderId="24" xfId="52" applyBorder="1" applyAlignment="1" applyProtection="1">
      <alignment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5" xfId="0" applyBorder="1" applyAlignment="1">
      <alignment vertical="center" wrapText="1"/>
    </xf>
    <xf numFmtId="0" fontId="0" fillId="0" borderId="55" xfId="0" applyBorder="1" applyAlignment="1">
      <alignment vertical="center"/>
    </xf>
    <xf numFmtId="202" fontId="25" fillId="0" borderId="55" xfId="0" applyNumberFormat="1" applyFont="1" applyBorder="1" applyAlignment="1">
      <alignment vertical="center"/>
    </xf>
    <xf numFmtId="0" fontId="49" fillId="0" borderId="55" xfId="0" applyFont="1" applyBorder="1" applyAlignment="1">
      <alignment horizontal="center" vertical="center"/>
    </xf>
    <xf numFmtId="0" fontId="49" fillId="0" borderId="55" xfId="0" applyFont="1" applyBorder="1" applyAlignment="1">
      <alignment horizontal="left" vertical="center"/>
    </xf>
    <xf numFmtId="0" fontId="24" fillId="0" borderId="55" xfId="0" applyFont="1" applyBorder="1" applyAlignment="1">
      <alignment horizontal="center" vertical="center"/>
    </xf>
    <xf numFmtId="0" fontId="24" fillId="0" borderId="55" xfId="0" applyFont="1" applyBorder="1" applyAlignment="1">
      <alignment horizontal="left" vertical="center"/>
    </xf>
    <xf numFmtId="0" fontId="24" fillId="0" borderId="55" xfId="0" applyFont="1" applyBorder="1" applyAlignment="1">
      <alignment vertical="center" wrapText="1"/>
    </xf>
    <xf numFmtId="201" fontId="13" fillId="0" borderId="55" xfId="0" applyNumberFormat="1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25" fillId="0" borderId="55" xfId="0" applyFont="1" applyBorder="1" applyAlignment="1">
      <alignment vertical="center" wrapText="1"/>
    </xf>
    <xf numFmtId="0" fontId="25" fillId="0" borderId="55" xfId="0" applyFont="1" applyBorder="1" applyAlignment="1">
      <alignment horizontal="center" vertical="center"/>
    </xf>
    <xf numFmtId="210" fontId="13" fillId="0" borderId="55" xfId="0" applyNumberFormat="1" applyFont="1" applyBorder="1" applyAlignment="1">
      <alignment vertical="center"/>
    </xf>
    <xf numFmtId="202" fontId="13" fillId="0" borderId="55" xfId="0" applyNumberFormat="1" applyFont="1" applyBorder="1" applyAlignment="1">
      <alignment vertical="center"/>
    </xf>
    <xf numFmtId="201" fontId="13" fillId="0" borderId="65" xfId="0" applyNumberFormat="1" applyFont="1" applyBorder="1" applyAlignment="1">
      <alignment horizontal="center" vertical="center"/>
    </xf>
    <xf numFmtId="0" fontId="25" fillId="0" borderId="65" xfId="0" applyFont="1" applyBorder="1" applyAlignment="1">
      <alignment horizontal="left" vertical="center"/>
    </xf>
    <xf numFmtId="0" fontId="25" fillId="0" borderId="65" xfId="0" applyFont="1" applyBorder="1" applyAlignment="1">
      <alignment vertical="center" wrapText="1"/>
    </xf>
    <xf numFmtId="0" fontId="25" fillId="0" borderId="65" xfId="0" applyFont="1" applyBorder="1" applyAlignment="1">
      <alignment horizontal="center" vertical="center"/>
    </xf>
    <xf numFmtId="210" fontId="13" fillId="0" borderId="65" xfId="0" applyNumberFormat="1" applyFont="1" applyBorder="1" applyAlignment="1">
      <alignment vertical="center"/>
    </xf>
    <xf numFmtId="202" fontId="25" fillId="0" borderId="65" xfId="0" applyNumberFormat="1" applyFont="1" applyBorder="1" applyAlignment="1">
      <alignment vertical="center"/>
    </xf>
    <xf numFmtId="0" fontId="24" fillId="0" borderId="64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64" xfId="0" applyFont="1" applyBorder="1" applyAlignment="1">
      <alignment vertical="center" wrapText="1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202" fontId="25" fillId="0" borderId="64" xfId="0" applyNumberFormat="1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44" fillId="0" borderId="65" xfId="0" applyFont="1" applyBorder="1" applyAlignment="1">
      <alignment vertical="center" wrapText="1"/>
    </xf>
    <xf numFmtId="0" fontId="0" fillId="0" borderId="65" xfId="0" applyBorder="1" applyAlignment="1">
      <alignment vertical="center"/>
    </xf>
    <xf numFmtId="0" fontId="44" fillId="0" borderId="55" xfId="0" applyFont="1" applyBorder="1" applyAlignment="1">
      <alignment vertical="center" wrapText="1"/>
    </xf>
    <xf numFmtId="0" fontId="26" fillId="20" borderId="65" xfId="0" applyFont="1" applyFill="1" applyBorder="1" applyAlignment="1">
      <alignment horizontal="center" vertical="center"/>
    </xf>
    <xf numFmtId="201" fontId="13" fillId="0" borderId="64" xfId="0" applyNumberFormat="1" applyFont="1" applyBorder="1" applyAlignment="1">
      <alignment horizontal="center" vertical="center"/>
    </xf>
    <xf numFmtId="0" fontId="46" fillId="16" borderId="64" xfId="0" applyFont="1" applyFill="1" applyBorder="1" applyAlignment="1">
      <alignment horizontal="center" vertical="center"/>
    </xf>
    <xf numFmtId="0" fontId="46" fillId="16" borderId="64" xfId="0" applyFont="1" applyFill="1" applyBorder="1" applyAlignment="1">
      <alignment horizontal="left" vertical="center"/>
    </xf>
    <xf numFmtId="0" fontId="46" fillId="16" borderId="64" xfId="0" applyFont="1" applyFill="1" applyBorder="1" applyAlignment="1">
      <alignment vertical="center" wrapText="1"/>
    </xf>
    <xf numFmtId="0" fontId="46" fillId="16" borderId="64" xfId="0" applyFont="1" applyFill="1" applyBorder="1" applyAlignment="1">
      <alignment vertical="center"/>
    </xf>
    <xf numFmtId="0" fontId="46" fillId="0" borderId="64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left" vertical="center"/>
    </xf>
    <xf numFmtId="0" fontId="46" fillId="0" borderId="64" xfId="0" applyFont="1" applyFill="1" applyBorder="1" applyAlignment="1">
      <alignment vertical="center" wrapText="1"/>
    </xf>
    <xf numFmtId="0" fontId="46" fillId="0" borderId="64" xfId="0" applyFont="1" applyFill="1" applyBorder="1" applyAlignment="1">
      <alignment vertical="center"/>
    </xf>
    <xf numFmtId="207" fontId="47" fillId="0" borderId="64" xfId="0" applyNumberFormat="1" applyFont="1" applyFill="1" applyBorder="1" applyAlignment="1">
      <alignment/>
    </xf>
    <xf numFmtId="0" fontId="55" fillId="0" borderId="55" xfId="0" applyFont="1" applyBorder="1" applyAlignment="1">
      <alignment horizontal="center" vertical="center"/>
    </xf>
    <xf numFmtId="0" fontId="55" fillId="0" borderId="55" xfId="0" applyFont="1" applyBorder="1" applyAlignment="1">
      <alignment horizontal="left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vertical="center"/>
    </xf>
    <xf numFmtId="207" fontId="47" fillId="0" borderId="20" xfId="0" applyNumberFormat="1" applyFont="1" applyFill="1" applyBorder="1" applyAlignment="1">
      <alignment/>
    </xf>
    <xf numFmtId="0" fontId="46" fillId="0" borderId="66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left" vertical="center"/>
    </xf>
    <xf numFmtId="0" fontId="46" fillId="0" borderId="35" xfId="0" applyFont="1" applyFill="1" applyBorder="1" applyAlignment="1">
      <alignment vertical="center" wrapText="1"/>
    </xf>
    <xf numFmtId="0" fontId="46" fillId="0" borderId="35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vertical="center"/>
    </xf>
    <xf numFmtId="207" fontId="47" fillId="0" borderId="67" xfId="0" applyNumberFormat="1" applyFont="1" applyFill="1" applyBorder="1" applyAlignment="1">
      <alignment/>
    </xf>
    <xf numFmtId="0" fontId="48" fillId="2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3" fontId="13" fillId="0" borderId="0" xfId="0" applyNumberFormat="1" applyFont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46" fillId="16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52" fillId="8" borderId="0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3" fillId="20" borderId="66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67" xfId="0" applyBorder="1" applyAlignment="1">
      <alignment wrapText="1"/>
    </xf>
    <xf numFmtId="0" fontId="6" fillId="0" borderId="7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6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" fillId="0" borderId="6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2" xfId="52" applyFont="1" applyBorder="1" applyAlignment="1">
      <alignment horizontal="center"/>
      <protection/>
    </xf>
    <xf numFmtId="0" fontId="0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3" fontId="1" fillId="20" borderId="32" xfId="0" applyNumberFormat="1" applyFont="1" applyFill="1" applyBorder="1" applyAlignment="1">
      <alignment horizontal="center"/>
    </xf>
    <xf numFmtId="3" fontId="1" fillId="20" borderId="33" xfId="0" applyNumberFormat="1" applyFont="1" applyFill="1" applyBorder="1" applyAlignment="1">
      <alignment horizontal="center"/>
    </xf>
    <xf numFmtId="3" fontId="23" fillId="0" borderId="0" xfId="52" applyNumberFormat="1" applyFont="1" applyAlignment="1" applyProtection="1">
      <alignment horizontal="center" vertical="center" wrapText="1"/>
      <protection locked="0"/>
    </xf>
    <xf numFmtId="3" fontId="9" fillId="0" borderId="69" xfId="52" applyNumberFormat="1" applyFont="1" applyBorder="1" applyAlignment="1" applyProtection="1">
      <alignment horizontal="left" vertical="center"/>
      <protection locked="0"/>
    </xf>
    <xf numFmtId="3" fontId="9" fillId="0" borderId="70" xfId="52" applyNumberFormat="1" applyFont="1" applyBorder="1" applyAlignment="1" applyProtection="1">
      <alignment horizontal="left" vertical="center"/>
      <protection locked="0"/>
    </xf>
    <xf numFmtId="0" fontId="0" fillId="0" borderId="52" xfId="52" applyBorder="1" applyAlignment="1" applyProtection="1">
      <alignment horizontal="center" vertical="center" shrinkToFit="1"/>
      <protection locked="0"/>
    </xf>
    <xf numFmtId="0" fontId="0" fillId="0" borderId="71" xfId="52" applyBorder="1" applyAlignment="1" applyProtection="1">
      <alignment horizontal="center" vertical="center" shrinkToFit="1"/>
      <protection locked="0"/>
    </xf>
    <xf numFmtId="3" fontId="0" fillId="0" borderId="72" xfId="0" applyNumberFormat="1" applyFont="1" applyBorder="1" applyAlignment="1">
      <alignment horizontal="right"/>
    </xf>
    <xf numFmtId="0" fontId="0" fillId="0" borderId="58" xfId="52" applyFont="1" applyBorder="1" applyAlignment="1">
      <alignment horizontal="center"/>
      <protection/>
    </xf>
    <xf numFmtId="0" fontId="3" fillId="0" borderId="59" xfId="52" applyFont="1" applyBorder="1">
      <alignment/>
      <protection/>
    </xf>
    <xf numFmtId="0" fontId="0" fillId="0" borderId="59" xfId="52" applyBorder="1">
      <alignment/>
      <protection/>
    </xf>
    <xf numFmtId="0" fontId="0" fillId="0" borderId="59" xfId="52" applyBorder="1" applyAlignment="1">
      <alignment horizontal="right"/>
      <protection/>
    </xf>
    <xf numFmtId="0" fontId="0" fillId="0" borderId="49" xfId="52" applyBorder="1" applyAlignment="1">
      <alignment horizontal="right"/>
      <protection/>
    </xf>
    <xf numFmtId="0" fontId="0" fillId="0" borderId="14" xfId="52" applyFont="1" applyBorder="1" applyAlignment="1">
      <alignment horizontal="center"/>
      <protection/>
    </xf>
    <xf numFmtId="0" fontId="3" fillId="0" borderId="14" xfId="52" applyFont="1" applyBorder="1" applyAlignment="1">
      <alignment wrapText="1"/>
      <protection/>
    </xf>
    <xf numFmtId="0" fontId="0" fillId="0" borderId="14" xfId="52" applyFont="1" applyBorder="1">
      <alignment/>
      <protection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59" xfId="52" applyFont="1" applyBorder="1" applyAlignment="1">
      <alignment horizontal="center"/>
      <protection/>
    </xf>
    <xf numFmtId="0" fontId="0" fillId="0" borderId="59" xfId="52" applyFont="1" applyBorder="1" applyAlignment="1">
      <alignment horizontal="center"/>
      <protection/>
    </xf>
    <xf numFmtId="3" fontId="9" fillId="0" borderId="50" xfId="52" applyNumberFormat="1" applyFont="1" applyBorder="1" applyAlignment="1" applyProtection="1">
      <alignment horizontal="left" vertical="center"/>
      <protection locked="0"/>
    </xf>
    <xf numFmtId="0" fontId="9" fillId="0" borderId="50" xfId="52" applyFont="1" applyBorder="1" applyAlignment="1" applyProtection="1">
      <alignment vertical="center"/>
      <protection locked="0"/>
    </xf>
    <xf numFmtId="3" fontId="9" fillId="0" borderId="52" xfId="52" applyNumberFormat="1" applyFont="1" applyBorder="1" applyAlignment="1" applyProtection="1">
      <alignment horizontal="left" vertical="center"/>
      <protection locked="0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eník" xfId="35"/>
    <cellStyle name="Comma" xfId="36"/>
    <cellStyle name="čárky [0]_Interier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ázev skupiny" xfId="49"/>
    <cellStyle name="Neutrální" xfId="50"/>
    <cellStyle name="Normal_GN02VoiceComOmni" xfId="51"/>
    <cellStyle name="normální_POL.XLS" xfId="52"/>
    <cellStyle name="Poznámka" xfId="53"/>
    <cellStyle name="Percent" xfId="54"/>
    <cellStyle name="Propojená buňka" xfId="55"/>
    <cellStyle name="Followed Hyperlink" xfId="56"/>
    <cellStyle name="Správně" xfId="57"/>
    <cellStyle name="Styl 1" xfId="58"/>
    <cellStyle name="Text upozornění" xfId="59"/>
    <cellStyle name="ucto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6">
    <dxf>
      <fill>
        <patternFill>
          <bgColor indexed="51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rgb="FFFF0000"/>
      </font>
      <fill>
        <patternFill>
          <bgColor rgb="FFFFFF00"/>
        </patternFill>
      </fill>
      <border/>
    </dxf>
    <dxf>
      <font>
        <color auto="1"/>
      </font>
      <border/>
    </dxf>
    <dxf>
      <font>
        <color rgb="FF99CCFF"/>
      </font>
      <fill>
        <patternFill patternType="solid"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7.75" customHeight="1">
      <c r="A1" s="1" t="s">
        <v>232</v>
      </c>
      <c r="B1" s="2"/>
      <c r="C1" s="2"/>
      <c r="D1" s="2"/>
      <c r="E1" s="2"/>
      <c r="F1" s="2"/>
      <c r="G1" s="2"/>
    </row>
    <row r="2" ht="46.5" customHeight="1" thickBot="1"/>
    <row r="3" spans="1:7" ht="12.75" customHeight="1">
      <c r="A3" s="3" t="s">
        <v>120</v>
      </c>
      <c r="B3" s="4"/>
      <c r="C3" s="5" t="s">
        <v>121</v>
      </c>
      <c r="D3" s="5"/>
      <c r="E3" s="5"/>
      <c r="F3" s="5" t="s">
        <v>122</v>
      </c>
      <c r="G3" s="118" t="s">
        <v>7</v>
      </c>
    </row>
    <row r="4" spans="1:7" ht="12.75" customHeight="1">
      <c r="A4" s="7" t="s">
        <v>202</v>
      </c>
      <c r="B4" s="8"/>
      <c r="C4" s="287" t="s">
        <v>6</v>
      </c>
      <c r="D4" s="288"/>
      <c r="E4" s="289"/>
      <c r="F4" s="9"/>
      <c r="G4" s="11"/>
    </row>
    <row r="5" spans="1:7" ht="12.75" customHeight="1">
      <c r="A5" s="12" t="s">
        <v>124</v>
      </c>
      <c r="B5" s="13"/>
      <c r="C5" s="14" t="s">
        <v>125</v>
      </c>
      <c r="D5" s="14"/>
      <c r="E5" s="14"/>
      <c r="F5" s="15" t="s">
        <v>126</v>
      </c>
      <c r="G5" s="16"/>
    </row>
    <row r="6" spans="1:7" ht="30.75" customHeight="1">
      <c r="A6" s="7" t="s">
        <v>183</v>
      </c>
      <c r="B6" s="8"/>
      <c r="C6" s="287" t="s">
        <v>5</v>
      </c>
      <c r="D6" s="288"/>
      <c r="E6" s="289"/>
      <c r="F6" s="17" t="s">
        <v>190</v>
      </c>
      <c r="G6" s="86" t="s">
        <v>118</v>
      </c>
    </row>
    <row r="7" spans="1:9" ht="12.75">
      <c r="A7" s="12" t="s">
        <v>127</v>
      </c>
      <c r="B7" s="14"/>
      <c r="C7" s="290"/>
      <c r="D7" s="291"/>
      <c r="E7" s="18" t="s">
        <v>128</v>
      </c>
      <c r="F7" s="19"/>
      <c r="G7" s="20">
        <v>0</v>
      </c>
      <c r="H7" s="21"/>
      <c r="I7" s="21"/>
    </row>
    <row r="8" spans="1:7" ht="41.25" customHeight="1">
      <c r="A8" s="12" t="s">
        <v>129</v>
      </c>
      <c r="B8" s="14"/>
      <c r="C8" s="292" t="s">
        <v>113</v>
      </c>
      <c r="D8" s="293"/>
      <c r="E8" s="15" t="s">
        <v>130</v>
      </c>
      <c r="F8" s="14"/>
      <c r="G8" s="22">
        <v>0</v>
      </c>
    </row>
    <row r="9" spans="1:7" ht="12.75">
      <c r="A9" s="23" t="s">
        <v>131</v>
      </c>
      <c r="B9" s="24"/>
      <c r="C9" s="24"/>
      <c r="D9" s="24"/>
      <c r="E9" s="25" t="s">
        <v>132</v>
      </c>
      <c r="F9" s="24"/>
      <c r="G9" s="123"/>
    </row>
    <row r="10" spans="1:57" ht="12.75">
      <c r="A10" s="27" t="s">
        <v>133</v>
      </c>
      <c r="B10" s="10"/>
      <c r="C10" s="10"/>
      <c r="D10" s="10"/>
      <c r="E10" s="28" t="s">
        <v>134</v>
      </c>
      <c r="F10" s="124"/>
      <c r="G10" s="11"/>
      <c r="BA10" s="29"/>
      <c r="BB10" s="29"/>
      <c r="BC10" s="29"/>
      <c r="BD10" s="29"/>
      <c r="BE10" s="29"/>
    </row>
    <row r="11" spans="1:7" ht="12.75">
      <c r="A11" s="27"/>
      <c r="B11" s="10"/>
      <c r="C11" s="10"/>
      <c r="D11" s="10"/>
      <c r="E11" s="295"/>
      <c r="F11" s="296"/>
      <c r="G11" s="297"/>
    </row>
    <row r="12" spans="1:7" ht="28.5" customHeight="1" thickBot="1">
      <c r="A12" s="30" t="s">
        <v>135</v>
      </c>
      <c r="B12" s="31"/>
      <c r="C12" s="31"/>
      <c r="D12" s="31"/>
      <c r="E12" s="32"/>
      <c r="F12" s="32"/>
      <c r="G12" s="33"/>
    </row>
    <row r="13" spans="1:7" ht="17.25" customHeight="1" thickBot="1">
      <c r="A13" s="34" t="s">
        <v>136</v>
      </c>
      <c r="B13" s="35"/>
      <c r="C13" s="36"/>
      <c r="D13" s="37" t="s">
        <v>137</v>
      </c>
      <c r="E13" s="38"/>
      <c r="F13" s="38"/>
      <c r="G13" s="36"/>
    </row>
    <row r="14" spans="1:7" ht="15.75" customHeight="1">
      <c r="A14" s="39"/>
      <c r="B14" s="40" t="s">
        <v>138</v>
      </c>
      <c r="C14" s="41">
        <f>Dodavka</f>
        <v>0</v>
      </c>
      <c r="D14" s="42" t="str">
        <f>Rekapitulace!A29</f>
        <v>Ztížené výrobní podmínky</v>
      </c>
      <c r="E14" s="43"/>
      <c r="F14" s="44"/>
      <c r="G14" s="41">
        <f>Rekapitulace!I29</f>
        <v>0</v>
      </c>
    </row>
    <row r="15" spans="1:7" ht="15.75" customHeight="1">
      <c r="A15" s="39" t="s">
        <v>139</v>
      </c>
      <c r="B15" s="40" t="s">
        <v>140</v>
      </c>
      <c r="C15" s="41">
        <f>Mont</f>
        <v>0</v>
      </c>
      <c r="D15" s="23" t="str">
        <f>Rekapitulace!A30</f>
        <v>Oborová přirážka</v>
      </c>
      <c r="E15" s="45"/>
      <c r="F15" s="46"/>
      <c r="G15" s="41">
        <f>Rekapitulace!I30</f>
        <v>0</v>
      </c>
    </row>
    <row r="16" spans="1:7" ht="15.75" customHeight="1">
      <c r="A16" s="39" t="s">
        <v>141</v>
      </c>
      <c r="B16" s="40" t="s">
        <v>142</v>
      </c>
      <c r="C16" s="41">
        <f>HSV</f>
        <v>0</v>
      </c>
      <c r="D16" s="23" t="str">
        <f>Rekapitulace!A31</f>
        <v>Přesun stavebních kapacit</v>
      </c>
      <c r="E16" s="45"/>
      <c r="F16" s="46"/>
      <c r="G16" s="41">
        <f>Rekapitulace!I31</f>
        <v>0</v>
      </c>
    </row>
    <row r="17" spans="1:7" ht="15.75" customHeight="1">
      <c r="A17" s="47" t="s">
        <v>143</v>
      </c>
      <c r="B17" s="40" t="s">
        <v>144</v>
      </c>
      <c r="C17" s="41">
        <f>PSV</f>
        <v>0</v>
      </c>
      <c r="D17" s="23" t="str">
        <f>Rekapitulace!A32</f>
        <v>Mimostaveništní doprava</v>
      </c>
      <c r="E17" s="45"/>
      <c r="F17" s="46"/>
      <c r="G17" s="41">
        <f>Rekapitulace!I32</f>
        <v>0</v>
      </c>
    </row>
    <row r="18" spans="1:7" ht="15.75" customHeight="1">
      <c r="A18" s="48" t="s">
        <v>145</v>
      </c>
      <c r="B18" s="40"/>
      <c r="C18" s="41">
        <f>SUM(C14:C17)</f>
        <v>0</v>
      </c>
      <c r="D18" s="23" t="str">
        <f>Rekapitulace!A33</f>
        <v>Zařízení staveniště</v>
      </c>
      <c r="E18" s="45"/>
      <c r="F18" s="46"/>
      <c r="G18" s="41">
        <f>Rekapitulace!I33</f>
        <v>0</v>
      </c>
    </row>
    <row r="19" spans="1:7" ht="15.75" customHeight="1">
      <c r="A19" s="48"/>
      <c r="B19" s="40"/>
      <c r="C19" s="41"/>
      <c r="D19" s="23" t="str">
        <f>Rekapitulace!A34</f>
        <v>Provoz investora</v>
      </c>
      <c r="E19" s="45"/>
      <c r="F19" s="46"/>
      <c r="G19" s="41">
        <f>Rekapitulace!I34</f>
        <v>0</v>
      </c>
    </row>
    <row r="20" spans="1:7" ht="15.75" customHeight="1">
      <c r="A20" s="48" t="s">
        <v>146</v>
      </c>
      <c r="B20" s="40"/>
      <c r="C20" s="41">
        <f>HZS</f>
        <v>0</v>
      </c>
      <c r="D20" s="23" t="str">
        <f>Rekapitulace!A35</f>
        <v>Kompletační činnost (IČD)-výpomoce pro montáže</v>
      </c>
      <c r="E20" s="45"/>
      <c r="F20" s="46"/>
      <c r="G20" s="41">
        <f>Rekapitulace!I35</f>
        <v>0</v>
      </c>
    </row>
    <row r="21" spans="1:7" ht="15.75" customHeight="1">
      <c r="A21" s="27" t="s">
        <v>147</v>
      </c>
      <c r="B21" s="10"/>
      <c r="C21" s="41">
        <f>C18+C20</f>
        <v>0</v>
      </c>
      <c r="D21" s="23" t="str">
        <f>Rekapitulace!A36</f>
        <v>Rezerva rozpočtu</v>
      </c>
      <c r="E21" s="45"/>
      <c r="F21" s="46"/>
      <c r="G21" s="41">
        <f>G22-SUM(G14:G20)</f>
        <v>0</v>
      </c>
    </row>
    <row r="22" spans="1:7" ht="15.75" customHeight="1" thickBot="1">
      <c r="A22" s="23" t="s">
        <v>148</v>
      </c>
      <c r="B22" s="24"/>
      <c r="C22" s="49">
        <f>C21+G22</f>
        <v>0</v>
      </c>
      <c r="D22" s="50" t="s">
        <v>149</v>
      </c>
      <c r="E22" s="51"/>
      <c r="F22" s="52"/>
      <c r="G22" s="41">
        <f>VRN</f>
        <v>0</v>
      </c>
    </row>
    <row r="23" spans="1:7" ht="12.75">
      <c r="A23" s="3" t="s">
        <v>150</v>
      </c>
      <c r="B23" s="5"/>
      <c r="C23" s="53" t="s">
        <v>151</v>
      </c>
      <c r="D23" s="5"/>
      <c r="E23" s="53" t="s">
        <v>152</v>
      </c>
      <c r="F23" s="5"/>
      <c r="G23" s="6"/>
    </row>
    <row r="24" spans="1:7" ht="12.75">
      <c r="A24" s="12"/>
      <c r="B24" s="14"/>
      <c r="C24" s="15" t="s">
        <v>153</v>
      </c>
      <c r="D24" s="14"/>
      <c r="E24" s="15" t="s">
        <v>153</v>
      </c>
      <c r="F24" s="14"/>
      <c r="G24" s="16"/>
    </row>
    <row r="25" spans="1:7" ht="12.75">
      <c r="A25" s="27"/>
      <c r="B25" s="54"/>
      <c r="C25" s="28" t="s">
        <v>154</v>
      </c>
      <c r="D25" s="10"/>
      <c r="E25" s="28" t="s">
        <v>154</v>
      </c>
      <c r="F25" s="10"/>
      <c r="G25" s="11"/>
    </row>
    <row r="26" spans="1:7" ht="12.75">
      <c r="A26" s="27"/>
      <c r="B26" s="55"/>
      <c r="C26" s="28" t="s">
        <v>155</v>
      </c>
      <c r="D26" s="10"/>
      <c r="E26" s="28" t="s">
        <v>156</v>
      </c>
      <c r="F26" s="10"/>
      <c r="G26" s="11"/>
    </row>
    <row r="27" spans="1:7" ht="12.75">
      <c r="A27" s="27"/>
      <c r="B27" s="10"/>
      <c r="C27" s="28"/>
      <c r="D27" s="10"/>
      <c r="E27" s="28"/>
      <c r="F27" s="10"/>
      <c r="G27" s="11"/>
    </row>
    <row r="28" spans="1:7" ht="97.5" customHeight="1">
      <c r="A28" s="27"/>
      <c r="B28" s="10"/>
      <c r="C28" s="28"/>
      <c r="D28" s="10"/>
      <c r="E28" s="28"/>
      <c r="F28" s="10"/>
      <c r="G28" s="11"/>
    </row>
    <row r="29" spans="1:7" ht="12.75">
      <c r="A29" s="12" t="s">
        <v>157</v>
      </c>
      <c r="B29" s="14"/>
      <c r="C29" s="56">
        <v>21</v>
      </c>
      <c r="D29" s="14" t="s">
        <v>158</v>
      </c>
      <c r="E29" s="15"/>
      <c r="F29" s="57">
        <f>ROUND(C22-F31,0)</f>
        <v>0</v>
      </c>
      <c r="G29" s="16"/>
    </row>
    <row r="30" spans="1:7" ht="11.25" customHeight="1">
      <c r="A30" s="12" t="s">
        <v>159</v>
      </c>
      <c r="B30" s="14"/>
      <c r="C30" s="56">
        <v>21</v>
      </c>
      <c r="D30" s="14" t="s">
        <v>158</v>
      </c>
      <c r="E30" s="15"/>
      <c r="F30" s="58">
        <f>ROUND(PRODUCT(F29,C30/100),1)</f>
        <v>0</v>
      </c>
      <c r="G30" s="26"/>
    </row>
    <row r="31" spans="1:7" ht="12.75" hidden="1">
      <c r="A31" s="79" t="s">
        <v>157</v>
      </c>
      <c r="B31" s="80"/>
      <c r="C31" s="81">
        <v>0</v>
      </c>
      <c r="D31" s="80" t="s">
        <v>158</v>
      </c>
      <c r="E31" s="82"/>
      <c r="F31" s="83">
        <v>0</v>
      </c>
      <c r="G31" s="84"/>
    </row>
    <row r="32" spans="1:7" ht="0.75" customHeight="1" hidden="1">
      <c r="A32" s="12" t="s">
        <v>159</v>
      </c>
      <c r="B32" s="14"/>
      <c r="C32" s="56">
        <f>SazbaDPH2</f>
        <v>0</v>
      </c>
      <c r="D32" s="14" t="s">
        <v>158</v>
      </c>
      <c r="E32" s="15"/>
      <c r="F32" s="58">
        <f>ROUND(PRODUCT(F31,C32/100),1)</f>
        <v>0</v>
      </c>
      <c r="G32" s="26"/>
    </row>
    <row r="33" spans="1:7" s="64" customFormat="1" ht="19.5" customHeight="1" thickBot="1">
      <c r="A33" s="59" t="s">
        <v>160</v>
      </c>
      <c r="B33" s="60"/>
      <c r="C33" s="60"/>
      <c r="D33" s="60"/>
      <c r="E33" s="61"/>
      <c r="F33" s="62">
        <f>CEILING(SUM(F29:F32),1)</f>
        <v>0</v>
      </c>
      <c r="G33" s="63"/>
    </row>
    <row r="35" spans="1:8" ht="12.75">
      <c r="A35" s="65" t="s">
        <v>161</v>
      </c>
      <c r="B35" s="65"/>
      <c r="C35" s="65"/>
      <c r="D35" s="65"/>
      <c r="E35" s="65"/>
      <c r="F35" s="65"/>
      <c r="G35" s="65"/>
      <c r="H35" t="s">
        <v>123</v>
      </c>
    </row>
    <row r="36" spans="1:8" ht="14.25" customHeight="1">
      <c r="A36" s="65"/>
      <c r="B36" s="294" t="s">
        <v>192</v>
      </c>
      <c r="C36" s="294"/>
      <c r="D36" s="294"/>
      <c r="E36" s="294"/>
      <c r="F36" s="294"/>
      <c r="G36" s="294"/>
      <c r="H36" t="s">
        <v>123</v>
      </c>
    </row>
    <row r="37" spans="1:8" ht="27.75" customHeight="1">
      <c r="A37" s="66"/>
      <c r="B37" s="294"/>
      <c r="C37" s="294"/>
      <c r="D37" s="294"/>
      <c r="E37" s="294"/>
      <c r="F37" s="294"/>
      <c r="G37" s="294"/>
      <c r="H37" t="s">
        <v>123</v>
      </c>
    </row>
    <row r="38" spans="1:8" ht="12.75">
      <c r="A38" s="66"/>
      <c r="B38" s="294"/>
      <c r="C38" s="294"/>
      <c r="D38" s="294"/>
      <c r="E38" s="294"/>
      <c r="F38" s="294"/>
      <c r="G38" s="294"/>
      <c r="H38" t="s">
        <v>123</v>
      </c>
    </row>
    <row r="39" spans="1:8" ht="12.75">
      <c r="A39" s="66"/>
      <c r="B39" s="294"/>
      <c r="C39" s="294"/>
      <c r="D39" s="294"/>
      <c r="E39" s="294"/>
      <c r="F39" s="294"/>
      <c r="G39" s="294"/>
      <c r="H39" t="s">
        <v>123</v>
      </c>
    </row>
    <row r="40" spans="1:8" ht="12.75">
      <c r="A40" s="66"/>
      <c r="B40" s="294"/>
      <c r="C40" s="294"/>
      <c r="D40" s="294"/>
      <c r="E40" s="294"/>
      <c r="F40" s="294"/>
      <c r="G40" s="294"/>
      <c r="H40" t="s">
        <v>123</v>
      </c>
    </row>
    <row r="41" spans="1:8" ht="12.75">
      <c r="A41" s="66"/>
      <c r="B41" s="294"/>
      <c r="C41" s="294"/>
      <c r="D41" s="294"/>
      <c r="E41" s="294"/>
      <c r="F41" s="294"/>
      <c r="G41" s="294"/>
      <c r="H41" t="s">
        <v>123</v>
      </c>
    </row>
    <row r="42" spans="1:8" ht="12.75">
      <c r="A42" s="66"/>
      <c r="B42" s="294"/>
      <c r="C42" s="294"/>
      <c r="D42" s="294"/>
      <c r="E42" s="294"/>
      <c r="F42" s="294"/>
      <c r="G42" s="294"/>
      <c r="H42" t="s">
        <v>123</v>
      </c>
    </row>
    <row r="43" spans="1:8" ht="12.75">
      <c r="A43" s="66"/>
      <c r="B43" s="104"/>
      <c r="C43" s="104"/>
      <c r="D43" s="104"/>
      <c r="E43" s="104"/>
      <c r="F43" s="104"/>
      <c r="G43" s="104"/>
      <c r="H43" t="s">
        <v>123</v>
      </c>
    </row>
    <row r="44" spans="1:8" ht="12.75">
      <c r="A44" s="66"/>
      <c r="B44" s="104"/>
      <c r="C44" s="104"/>
      <c r="D44" s="104"/>
      <c r="E44" s="104"/>
      <c r="F44" s="104"/>
      <c r="G44" s="104"/>
      <c r="H44" t="s">
        <v>123</v>
      </c>
    </row>
    <row r="45" spans="2:7" ht="12.75">
      <c r="B45" s="286"/>
      <c r="C45" s="286"/>
      <c r="D45" s="286"/>
      <c r="E45" s="286"/>
      <c r="F45" s="286"/>
      <c r="G45" s="286"/>
    </row>
    <row r="46" spans="2:7" ht="12.75">
      <c r="B46" s="286"/>
      <c r="C46" s="286"/>
      <c r="D46" s="286"/>
      <c r="E46" s="286"/>
      <c r="F46" s="286"/>
      <c r="G46" s="286"/>
    </row>
    <row r="47" spans="2:7" ht="12.75">
      <c r="B47" s="286"/>
      <c r="C47" s="286"/>
      <c r="D47" s="286"/>
      <c r="E47" s="286"/>
      <c r="F47" s="286"/>
      <c r="G47" s="286"/>
    </row>
    <row r="48" spans="2:7" ht="12.75">
      <c r="B48" s="286"/>
      <c r="C48" s="286"/>
      <c r="D48" s="286"/>
      <c r="E48" s="286"/>
      <c r="F48" s="286"/>
      <c r="G48" s="286"/>
    </row>
    <row r="49" spans="2:7" ht="12.75">
      <c r="B49" s="286"/>
      <c r="C49" s="286"/>
      <c r="D49" s="286"/>
      <c r="E49" s="286"/>
      <c r="F49" s="286"/>
      <c r="G49" s="286"/>
    </row>
    <row r="50" spans="2:7" ht="12.75">
      <c r="B50" s="286"/>
      <c r="C50" s="286"/>
      <c r="D50" s="286"/>
      <c r="E50" s="286"/>
      <c r="F50" s="286"/>
      <c r="G50" s="286"/>
    </row>
    <row r="51" spans="2:7" ht="12.75">
      <c r="B51" s="286"/>
      <c r="C51" s="286"/>
      <c r="D51" s="286"/>
      <c r="E51" s="286"/>
      <c r="F51" s="286"/>
      <c r="G51" s="286"/>
    </row>
    <row r="52" spans="2:7" ht="12.75">
      <c r="B52" s="286"/>
      <c r="C52" s="286"/>
      <c r="D52" s="286"/>
      <c r="E52" s="286"/>
      <c r="F52" s="286"/>
      <c r="G52" s="286"/>
    </row>
    <row r="53" spans="2:7" ht="12.75">
      <c r="B53" s="286"/>
      <c r="C53" s="286"/>
      <c r="D53" s="286"/>
      <c r="E53" s="286"/>
      <c r="F53" s="286"/>
      <c r="G53" s="286"/>
    </row>
    <row r="54" spans="2:7" ht="12.75">
      <c r="B54" s="286"/>
      <c r="C54" s="286"/>
      <c r="D54" s="286"/>
      <c r="E54" s="286"/>
      <c r="F54" s="286"/>
      <c r="G54" s="286"/>
    </row>
  </sheetData>
  <sheetProtection/>
  <mergeCells count="22">
    <mergeCell ref="B53:G53"/>
    <mergeCell ref="B54:G54"/>
    <mergeCell ref="B48:G48"/>
    <mergeCell ref="B49:G49"/>
    <mergeCell ref="B50:G50"/>
    <mergeCell ref="B51:G51"/>
    <mergeCell ref="B52:G52"/>
    <mergeCell ref="B42:G42"/>
    <mergeCell ref="B36:G36"/>
    <mergeCell ref="B37:G37"/>
    <mergeCell ref="B38:G38"/>
    <mergeCell ref="B39:G39"/>
    <mergeCell ref="B47:G47"/>
    <mergeCell ref="C6:E6"/>
    <mergeCell ref="C4:E4"/>
    <mergeCell ref="C7:D7"/>
    <mergeCell ref="C8:D8"/>
    <mergeCell ref="B40:G40"/>
    <mergeCell ref="B41:G41"/>
    <mergeCell ref="B46:G46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&amp;L&amp;F&amp;CStrana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8"/>
  <sheetViews>
    <sheetView tabSelected="1" zoomScaleSheetLayoutView="130" zoomScalePageLayoutView="0" workbookViewId="0" topLeftCell="A1">
      <selection activeCell="C28" sqref="C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53" max="53" width="10.125" style="0" bestFit="1" customWidth="1"/>
  </cols>
  <sheetData>
    <row r="1" spans="1:9" ht="27.75" customHeight="1">
      <c r="A1" s="301" t="s">
        <v>124</v>
      </c>
      <c r="B1" s="318"/>
      <c r="C1" s="319" t="str">
        <f>CONCATENATE(cislostavby," ",nazevstavby)</f>
        <v>0001  KD Dražice</v>
      </c>
      <c r="D1" s="303"/>
      <c r="E1" s="303"/>
      <c r="F1" s="303"/>
      <c r="G1" s="320" t="s">
        <v>162</v>
      </c>
      <c r="H1" s="321">
        <v>1</v>
      </c>
      <c r="I1" s="322"/>
    </row>
    <row r="2" spans="1:9" ht="13.5" thickBot="1">
      <c r="A2" s="313" t="s">
        <v>120</v>
      </c>
      <c r="B2" s="323"/>
      <c r="C2" s="314" t="str">
        <f>CONCATENATE(cisloobjektu," ",nazevobjektu)</f>
        <v>SO01 Vestavba schodiště v 1np+výměna zábradlí v 1pnp</v>
      </c>
      <c r="D2" s="315"/>
      <c r="E2" s="316"/>
      <c r="F2" s="316"/>
      <c r="G2" s="316"/>
      <c r="H2" s="324" t="s">
        <v>231</v>
      </c>
      <c r="I2" s="317"/>
    </row>
    <row r="3" spans="1:9" ht="12.75">
      <c r="A3" s="27"/>
      <c r="B3" s="10"/>
      <c r="C3" s="10"/>
      <c r="D3" s="10"/>
      <c r="E3" s="10"/>
      <c r="F3" s="10"/>
      <c r="G3" s="10"/>
      <c r="H3" s="10"/>
      <c r="I3" s="11"/>
    </row>
    <row r="4" spans="1:9" ht="19.5" customHeight="1">
      <c r="A4" s="119" t="s">
        <v>163</v>
      </c>
      <c r="B4" s="67"/>
      <c r="C4" s="67"/>
      <c r="D4" s="67"/>
      <c r="E4" s="67"/>
      <c r="F4" s="67"/>
      <c r="G4" s="67"/>
      <c r="H4" s="67"/>
      <c r="I4" s="120"/>
    </row>
    <row r="5" spans="1:9" ht="13.5" thickBot="1">
      <c r="A5" s="27"/>
      <c r="B5" s="10"/>
      <c r="C5" s="10"/>
      <c r="D5" s="10"/>
      <c r="E5" s="10"/>
      <c r="F5" s="10"/>
      <c r="G5" s="10"/>
      <c r="H5" s="10"/>
      <c r="I5" s="11"/>
    </row>
    <row r="6" spans="1:9" s="10" customFormat="1" ht="13.5" thickBot="1">
      <c r="A6" s="68"/>
      <c r="B6" s="69" t="s">
        <v>164</v>
      </c>
      <c r="C6" s="69"/>
      <c r="D6" s="70"/>
      <c r="E6" s="174" t="s">
        <v>165</v>
      </c>
      <c r="F6" s="175" t="s">
        <v>166</v>
      </c>
      <c r="G6" s="174" t="s">
        <v>167</v>
      </c>
      <c r="H6" s="176" t="s">
        <v>168</v>
      </c>
      <c r="I6" s="175" t="s">
        <v>146</v>
      </c>
    </row>
    <row r="7" spans="1:9" s="10" customFormat="1" ht="12.75">
      <c r="A7" s="163">
        <f>Položky!A12</f>
        <v>1</v>
      </c>
      <c r="B7" s="177" t="str">
        <f>Položky!B12</f>
        <v>Vestavba schodiště v 1np</v>
      </c>
      <c r="C7" s="169"/>
      <c r="D7" s="137"/>
      <c r="E7" s="202"/>
      <c r="F7" s="136"/>
      <c r="G7" s="136"/>
      <c r="H7" s="136"/>
      <c r="I7" s="71"/>
    </row>
    <row r="8" spans="1:9" s="10" customFormat="1" ht="12.75">
      <c r="A8" s="117">
        <f>Položky!B14</f>
        <v>400</v>
      </c>
      <c r="B8" s="134" t="str">
        <f>Položky!C14</f>
        <v>Konstrukce vodorovné                              </v>
      </c>
      <c r="C8" s="135"/>
      <c r="D8" s="137"/>
      <c r="E8" s="139">
        <f>Položky!AB22</f>
        <v>0</v>
      </c>
      <c r="F8" s="136">
        <f>Položky!AC22</f>
        <v>0</v>
      </c>
      <c r="G8" s="136">
        <f>Položky!AD22</f>
        <v>0</v>
      </c>
      <c r="H8" s="136">
        <f>Položky!AE22</f>
        <v>0</v>
      </c>
      <c r="I8" s="71">
        <f>Položky!AF22</f>
        <v>0</v>
      </c>
    </row>
    <row r="9" spans="1:9" s="10" customFormat="1" ht="12.75">
      <c r="A9" s="117" t="str">
        <f>Položky!B24</f>
        <v>413941001R00  </v>
      </c>
      <c r="B9" s="134" t="str">
        <f>Položky!C24</f>
        <v>Nosné svary stropní konstr. nosníků tl. do 10 mm                                                                                                      </v>
      </c>
      <c r="C9" s="135"/>
      <c r="D9" s="137"/>
      <c r="E9" s="139">
        <f>Položky!AB33</f>
        <v>0</v>
      </c>
      <c r="F9" s="136">
        <f>Položky!AC33</f>
        <v>0</v>
      </c>
      <c r="G9" s="136">
        <f>Položky!AD33</f>
        <v>0</v>
      </c>
      <c r="H9" s="136">
        <f>Položky!AE33</f>
        <v>0</v>
      </c>
      <c r="I9" s="71">
        <f>Položky!AF33</f>
        <v>0</v>
      </c>
    </row>
    <row r="10" spans="1:9" s="10" customFormat="1" ht="12.75">
      <c r="A10" s="117">
        <f>Položky!B34</f>
        <v>610</v>
      </c>
      <c r="B10" s="134" t="str">
        <f>Položky!C34</f>
        <v>Úpravy povrchů vnitřní                            </v>
      </c>
      <c r="C10" s="135"/>
      <c r="D10" s="137"/>
      <c r="E10" s="139">
        <f>Položky!AB40</f>
        <v>0</v>
      </c>
      <c r="F10" s="136">
        <f>Položky!AC40</f>
        <v>0</v>
      </c>
      <c r="G10" s="136">
        <f>Položky!AD40</f>
        <v>0</v>
      </c>
      <c r="H10" s="136">
        <f>Položky!AE40</f>
        <v>0</v>
      </c>
      <c r="I10" s="71">
        <f>Položky!AF40</f>
        <v>0</v>
      </c>
    </row>
    <row r="11" spans="1:9" s="10" customFormat="1" ht="12.75">
      <c r="A11" s="117">
        <f>Položky!B41</f>
        <v>960</v>
      </c>
      <c r="B11" s="178" t="str">
        <f>Položky!C41</f>
        <v>Bourání konstrukcí                                </v>
      </c>
      <c r="C11" s="135"/>
      <c r="D11" s="137"/>
      <c r="E11" s="139">
        <f>Položky!AB64</f>
        <v>0</v>
      </c>
      <c r="F11" s="136">
        <f>Položky!AC64</f>
        <v>0</v>
      </c>
      <c r="G11" s="136">
        <f>Položky!AD64</f>
        <v>0</v>
      </c>
      <c r="H11" s="136">
        <f>Položky!AE64</f>
        <v>0</v>
      </c>
      <c r="I11" s="71">
        <f>Položky!AF64</f>
        <v>0</v>
      </c>
    </row>
    <row r="12" spans="1:9" s="10" customFormat="1" ht="12.75">
      <c r="A12" s="117">
        <f>Položky!B65</f>
        <v>900</v>
      </c>
      <c r="B12" s="134" t="str">
        <f>Položky!C65</f>
        <v>Ostatní - přesun hmot                             </v>
      </c>
      <c r="C12" s="135"/>
      <c r="D12" s="137"/>
      <c r="E12" s="139">
        <f>Položky!AB69</f>
        <v>0</v>
      </c>
      <c r="F12" s="136">
        <f>Položky!AC69</f>
        <v>0</v>
      </c>
      <c r="G12" s="136">
        <f>Položky!AD69</f>
        <v>0</v>
      </c>
      <c r="H12" s="136">
        <f>Položky!AE69</f>
        <v>0</v>
      </c>
      <c r="I12" s="71">
        <f>Položky!AF69</f>
        <v>0</v>
      </c>
    </row>
    <row r="13" spans="1:9" s="10" customFormat="1" ht="12.75">
      <c r="A13" s="117">
        <f>Položky!B70</f>
        <v>7671</v>
      </c>
      <c r="B13" s="134" t="str">
        <f>Položky!C70</f>
        <v>Ocelové konstrukce schodiště                      </v>
      </c>
      <c r="C13" s="135"/>
      <c r="D13" s="137"/>
      <c r="E13" s="139">
        <f>Položky!AB75</f>
        <v>0</v>
      </c>
      <c r="F13" s="136">
        <f>Položky!AC75</f>
        <v>0</v>
      </c>
      <c r="G13" s="136">
        <f>Položky!AD75</f>
        <v>0</v>
      </c>
      <c r="H13" s="136">
        <f>Položky!AE75</f>
        <v>0</v>
      </c>
      <c r="I13" s="71">
        <f>Položky!AF75</f>
        <v>0</v>
      </c>
    </row>
    <row r="14" spans="1:9" s="10" customFormat="1" ht="12.75">
      <c r="A14" s="117">
        <f>Položky!B76</f>
        <v>7672</v>
      </c>
      <c r="B14" s="134" t="str">
        <f>Položky!C76</f>
        <v>Konstrukce zámečnické - zábradlí schodiště        </v>
      </c>
      <c r="C14" s="135"/>
      <c r="D14" s="137"/>
      <c r="E14" s="139">
        <f>Položky!AB79</f>
        <v>0</v>
      </c>
      <c r="F14" s="136">
        <f>Položky!AC79</f>
        <v>0</v>
      </c>
      <c r="G14" s="136">
        <f>Položky!AD79</f>
        <v>0</v>
      </c>
      <c r="H14" s="136">
        <f>Položky!AE79</f>
        <v>0</v>
      </c>
      <c r="I14" s="71">
        <f>Položky!AF79</f>
        <v>0</v>
      </c>
    </row>
    <row r="15" spans="1:9" s="10" customFormat="1" ht="12.75">
      <c r="A15" s="117">
        <f>Položky!B80</f>
        <v>766</v>
      </c>
      <c r="B15" s="134" t="str">
        <f>Položky!C80</f>
        <v>Konstrukce truhlářské                             </v>
      </c>
      <c r="C15" s="135"/>
      <c r="D15" s="137"/>
      <c r="E15" s="139">
        <f>Položky!AB84</f>
        <v>0</v>
      </c>
      <c r="F15" s="136">
        <f>Položky!AC84</f>
        <v>0</v>
      </c>
      <c r="G15" s="136">
        <f>Položky!AD84</f>
        <v>0</v>
      </c>
      <c r="H15" s="136">
        <f>Položky!AE84</f>
        <v>0</v>
      </c>
      <c r="I15" s="71">
        <f>Položky!AF84</f>
        <v>0</v>
      </c>
    </row>
    <row r="16" spans="1:9" s="10" customFormat="1" ht="12.75">
      <c r="A16" s="117">
        <f>Položky!B85</f>
        <v>771</v>
      </c>
      <c r="B16" s="134" t="str">
        <f>Položky!C85</f>
        <v>Dlažby z dlaždic teracových                       </v>
      </c>
      <c r="C16" s="135"/>
      <c r="D16" s="137"/>
      <c r="E16" s="139">
        <f>Položky!AB93</f>
        <v>0</v>
      </c>
      <c r="F16" s="136">
        <f>Položky!AC93</f>
        <v>0</v>
      </c>
      <c r="G16" s="136">
        <f>Položky!AD93</f>
        <v>0</v>
      </c>
      <c r="H16" s="136">
        <f>Položky!AE93</f>
        <v>0</v>
      </c>
      <c r="I16" s="71">
        <f>Položky!AF93</f>
        <v>0</v>
      </c>
    </row>
    <row r="17" spans="1:9" s="10" customFormat="1" ht="12.75">
      <c r="A17" s="117">
        <f>Položky!B94</f>
        <v>7834</v>
      </c>
      <c r="B17" s="134" t="str">
        <f>Položky!C94</f>
        <v>Nátěry  a malby                                   </v>
      </c>
      <c r="C17" s="135"/>
      <c r="D17" s="137"/>
      <c r="E17" s="139">
        <f>Položky!AB101</f>
        <v>0</v>
      </c>
      <c r="F17" s="136">
        <f>Položky!AC101</f>
        <v>0</v>
      </c>
      <c r="G17" s="136">
        <f>Položky!AD101</f>
        <v>0</v>
      </c>
      <c r="H17" s="136">
        <f>Položky!AE101</f>
        <v>0</v>
      </c>
      <c r="I17" s="71">
        <f>Položky!AF101</f>
        <v>0</v>
      </c>
    </row>
    <row r="18" spans="1:10" s="10" customFormat="1" ht="12.75">
      <c r="A18" s="117"/>
      <c r="B18" s="166" t="s">
        <v>115</v>
      </c>
      <c r="C18" s="167"/>
      <c r="D18" s="167"/>
      <c r="E18" s="168">
        <f>SUBTOTAL(9,E8:E17)</f>
        <v>0</v>
      </c>
      <c r="F18" s="201">
        <f>SUBTOTAL(9,F8:F17)</f>
        <v>0</v>
      </c>
      <c r="G18" s="201">
        <f>SUBTOTAL(9,G8:G17)</f>
        <v>0</v>
      </c>
      <c r="H18" s="201">
        <f>SUBTOTAL(9,H8:H17)</f>
        <v>0</v>
      </c>
      <c r="I18" s="203">
        <f>SUBTOTAL(9,I8:I17)</f>
        <v>0</v>
      </c>
      <c r="J18" s="85">
        <f>SUM(E18:I19)</f>
        <v>0</v>
      </c>
    </row>
    <row r="19" spans="1:9" s="10" customFormat="1" ht="12.75">
      <c r="A19" s="163">
        <f>Položky!A104</f>
        <v>2</v>
      </c>
      <c r="B19" s="164" t="str">
        <f>Položky!B104</f>
        <v> Výměna zábradlí v 1pp</v>
      </c>
      <c r="C19" s="165"/>
      <c r="D19" s="136"/>
      <c r="E19" s="139">
        <f>Položky!AB135</f>
        <v>0</v>
      </c>
      <c r="F19" s="136">
        <f>Položky!AC135</f>
        <v>0</v>
      </c>
      <c r="G19" s="136">
        <f>Položky!AD135</f>
        <v>0</v>
      </c>
      <c r="H19" s="136">
        <f>Položky!AE135</f>
        <v>0</v>
      </c>
      <c r="I19" s="71">
        <f>Položky!AF135</f>
        <v>0</v>
      </c>
    </row>
    <row r="20" spans="1:9" s="10" customFormat="1" ht="12.75">
      <c r="A20" s="117">
        <f>Položky!B106</f>
        <v>767</v>
      </c>
      <c r="B20" s="134" t="str">
        <f>Položky!C106</f>
        <v>Konstrukce zámečnické - zábradlí schodiště        </v>
      </c>
      <c r="C20" s="135"/>
      <c r="D20" s="137"/>
      <c r="E20" s="139">
        <f>Položky!AB112</f>
        <v>0</v>
      </c>
      <c r="F20" s="136">
        <f>Položky!AC112</f>
        <v>0</v>
      </c>
      <c r="G20" s="136">
        <f>Položky!AD112</f>
        <v>0</v>
      </c>
      <c r="H20" s="136">
        <f>Položky!AE112</f>
        <v>0</v>
      </c>
      <c r="I20" s="71">
        <f>Položky!AF112</f>
        <v>0</v>
      </c>
    </row>
    <row r="21" spans="1:9" s="10" customFormat="1" ht="12.75">
      <c r="A21" s="117">
        <f>Položky!B113</f>
        <v>766</v>
      </c>
      <c r="B21" s="134" t="str">
        <f>Položky!C113</f>
        <v>Konstrukce truhlářské                             </v>
      </c>
      <c r="C21" s="135"/>
      <c r="D21" s="137"/>
      <c r="E21" s="139">
        <f>Položky!AB117</f>
        <v>0</v>
      </c>
      <c r="F21" s="136">
        <f>Položky!AC117</f>
        <v>0</v>
      </c>
      <c r="G21" s="136">
        <f>Položky!AD117</f>
        <v>0</v>
      </c>
      <c r="H21" s="136">
        <f>Položky!AE117</f>
        <v>0</v>
      </c>
      <c r="I21" s="71">
        <f>Položky!AF117</f>
        <v>0</v>
      </c>
    </row>
    <row r="22" spans="1:9" s="10" customFormat="1" ht="12.75">
      <c r="A22" s="117">
        <f>Položky!B118</f>
        <v>783</v>
      </c>
      <c r="B22" s="134" t="str">
        <f>Položky!C118</f>
        <v>Nátěry</v>
      </c>
      <c r="C22" s="135"/>
      <c r="D22" s="137"/>
      <c r="E22" s="139"/>
      <c r="F22" s="136">
        <f>Položky!AC120</f>
        <v>0</v>
      </c>
      <c r="G22" s="136"/>
      <c r="H22" s="136"/>
      <c r="I22" s="71"/>
    </row>
    <row r="23" spans="1:10" s="10" customFormat="1" ht="13.5" thickBot="1">
      <c r="A23" s="117"/>
      <c r="B23" s="166" t="s">
        <v>115</v>
      </c>
      <c r="C23" s="167"/>
      <c r="D23" s="167"/>
      <c r="E23" s="205">
        <f>SUBTOTAL(9,E20:E22)</f>
        <v>0</v>
      </c>
      <c r="F23" s="206">
        <f>SUBTOTAL(9,F20:F22)</f>
        <v>0</v>
      </c>
      <c r="G23" s="206">
        <f>SUBTOTAL(9,G20:G22)</f>
        <v>0</v>
      </c>
      <c r="H23" s="206">
        <f>SUBTOTAL(9,H20:H22)</f>
        <v>0</v>
      </c>
      <c r="I23" s="207">
        <f>SUBTOTAL(9,I20:I22)</f>
        <v>0</v>
      </c>
      <c r="J23" s="85">
        <f>SUM(E23:I23)</f>
        <v>0</v>
      </c>
    </row>
    <row r="24" spans="1:53" s="75" customFormat="1" ht="13.5" thickBot="1">
      <c r="A24" s="72"/>
      <c r="B24" s="73" t="s">
        <v>169</v>
      </c>
      <c r="C24" s="73"/>
      <c r="D24" s="74"/>
      <c r="E24" s="138">
        <f>SUBTOTAL(9,E7:E23)</f>
        <v>0</v>
      </c>
      <c r="F24" s="138">
        <f>SUBTOTAL(9,F7:F23)</f>
        <v>0</v>
      </c>
      <c r="G24" s="138">
        <f>SUBTOTAL(9,G7:G23)</f>
        <v>0</v>
      </c>
      <c r="H24" s="138">
        <f>SUBTOTAL(9,H7:H23)</f>
        <v>0</v>
      </c>
      <c r="I24" s="204">
        <f>SUBTOTAL(9,I7:I23)</f>
        <v>0</v>
      </c>
      <c r="J24" s="85">
        <f>SUM(E24:I25)</f>
        <v>0</v>
      </c>
      <c r="BA24" s="85">
        <f>SUM(E24:I24)</f>
        <v>0</v>
      </c>
    </row>
    <row r="25" spans="1:9" ht="12.75">
      <c r="A25" s="27"/>
      <c r="B25" s="10"/>
      <c r="C25" s="10"/>
      <c r="D25" s="10"/>
      <c r="E25" s="10"/>
      <c r="F25" s="11"/>
      <c r="G25" s="10"/>
      <c r="H25" s="10"/>
      <c r="I25" s="11"/>
    </row>
    <row r="26" spans="1:57" ht="19.5" customHeight="1">
      <c r="A26" s="121" t="s">
        <v>170</v>
      </c>
      <c r="B26" s="67"/>
      <c r="C26" s="67"/>
      <c r="D26" s="67"/>
      <c r="E26" s="67"/>
      <c r="F26" s="120"/>
      <c r="G26" s="122"/>
      <c r="H26" s="67"/>
      <c r="I26" s="120"/>
      <c r="BA26" s="29"/>
      <c r="BB26" s="29"/>
      <c r="BC26" s="29"/>
      <c r="BD26" s="29"/>
      <c r="BE26" s="29"/>
    </row>
    <row r="27" spans="1:9" ht="13.5" thickBot="1">
      <c r="A27" s="27"/>
      <c r="B27" s="10"/>
      <c r="C27" s="10"/>
      <c r="D27" s="10"/>
      <c r="E27" s="10"/>
      <c r="F27" s="11"/>
      <c r="G27" s="10"/>
      <c r="H27" s="10"/>
      <c r="I27" s="11"/>
    </row>
    <row r="28" spans="1:9" ht="13.5" thickBot="1">
      <c r="A28" s="142" t="s">
        <v>171</v>
      </c>
      <c r="B28" s="143"/>
      <c r="C28" s="143"/>
      <c r="D28" s="144"/>
      <c r="E28" s="145" t="s">
        <v>172</v>
      </c>
      <c r="F28" s="146" t="s">
        <v>173</v>
      </c>
      <c r="G28" s="147" t="s">
        <v>174</v>
      </c>
      <c r="H28" s="148"/>
      <c r="I28" s="149" t="s">
        <v>172</v>
      </c>
    </row>
    <row r="29" spans="1:53" ht="12.75">
      <c r="A29" s="302" t="s">
        <v>185</v>
      </c>
      <c r="B29" s="303"/>
      <c r="C29" s="303"/>
      <c r="D29" s="304"/>
      <c r="E29" s="199"/>
      <c r="F29" s="200">
        <v>0</v>
      </c>
      <c r="G29" s="140">
        <f>CHOOSE(BA29+1,HSV+PSV,HSV+PSV+Mont,HSV+PSV+Dodavka+Mont,HSV,PSV,Mont,Dodavka,Mont+Dodavka,0)</f>
        <v>0</v>
      </c>
      <c r="H29" s="141"/>
      <c r="I29" s="312">
        <f aca="true" t="shared" si="0" ref="I29:I36">E29+F29*G29/100</f>
        <v>0</v>
      </c>
      <c r="BA29">
        <v>1</v>
      </c>
    </row>
    <row r="30" spans="1:53" ht="12.75">
      <c r="A30" s="298" t="s">
        <v>186</v>
      </c>
      <c r="B30" s="299"/>
      <c r="C30" s="299"/>
      <c r="D30" s="300"/>
      <c r="E30" s="199"/>
      <c r="F30" s="200">
        <v>0</v>
      </c>
      <c r="G30" s="140">
        <f aca="true" t="shared" si="1" ref="G30:G36">CHOOSE(BA30+1,HSV+PSV,HSV+PSV+Mont,HSV+PSV+Dodavka+Mont,HSV,PSV,Mont,Dodavka,Mont+Dodavka,0)</f>
        <v>0</v>
      </c>
      <c r="H30" s="141"/>
      <c r="I30" s="312">
        <f t="shared" si="0"/>
        <v>0</v>
      </c>
      <c r="BA30">
        <v>1</v>
      </c>
    </row>
    <row r="31" spans="1:53" ht="12.75">
      <c r="A31" s="298" t="s">
        <v>187</v>
      </c>
      <c r="B31" s="299"/>
      <c r="C31" s="299"/>
      <c r="D31" s="300"/>
      <c r="E31" s="199"/>
      <c r="F31" s="200">
        <v>0</v>
      </c>
      <c r="G31" s="140">
        <f t="shared" si="1"/>
        <v>0</v>
      </c>
      <c r="H31" s="141"/>
      <c r="I31" s="312">
        <f t="shared" si="0"/>
        <v>0</v>
      </c>
      <c r="BA31">
        <v>1</v>
      </c>
    </row>
    <row r="32" spans="1:53" ht="12.75">
      <c r="A32" s="298" t="s">
        <v>188</v>
      </c>
      <c r="B32" s="299"/>
      <c r="C32" s="299"/>
      <c r="D32" s="300"/>
      <c r="E32" s="199"/>
      <c r="F32" s="200">
        <v>0</v>
      </c>
      <c r="G32" s="140">
        <f t="shared" si="1"/>
        <v>0</v>
      </c>
      <c r="H32" s="141"/>
      <c r="I32" s="312">
        <f t="shared" si="0"/>
        <v>0</v>
      </c>
      <c r="BA32">
        <v>1</v>
      </c>
    </row>
    <row r="33" spans="1:53" ht="12.75">
      <c r="A33" s="298" t="s">
        <v>182</v>
      </c>
      <c r="B33" s="299"/>
      <c r="C33" s="299"/>
      <c r="D33" s="300"/>
      <c r="E33" s="199"/>
      <c r="F33" s="200">
        <v>0</v>
      </c>
      <c r="G33" s="140">
        <f t="shared" si="1"/>
        <v>0</v>
      </c>
      <c r="H33" s="141"/>
      <c r="I33" s="312">
        <f t="shared" si="0"/>
        <v>0</v>
      </c>
      <c r="BA33">
        <v>1</v>
      </c>
    </row>
    <row r="34" spans="1:53" ht="12.75">
      <c r="A34" s="298" t="s">
        <v>189</v>
      </c>
      <c r="B34" s="299"/>
      <c r="C34" s="299"/>
      <c r="D34" s="300"/>
      <c r="E34" s="199"/>
      <c r="F34" s="200">
        <v>0</v>
      </c>
      <c r="G34" s="140">
        <f t="shared" si="1"/>
        <v>0</v>
      </c>
      <c r="H34" s="141"/>
      <c r="I34" s="312">
        <f t="shared" si="0"/>
        <v>0</v>
      </c>
      <c r="BA34">
        <v>1</v>
      </c>
    </row>
    <row r="35" spans="1:53" ht="24.75" customHeight="1">
      <c r="A35" s="298" t="s">
        <v>193</v>
      </c>
      <c r="B35" s="299"/>
      <c r="C35" s="299"/>
      <c r="D35" s="300"/>
      <c r="E35" s="199"/>
      <c r="F35" s="200">
        <v>0</v>
      </c>
      <c r="G35" s="140">
        <f t="shared" si="1"/>
        <v>0</v>
      </c>
      <c r="H35" s="141"/>
      <c r="I35" s="312">
        <f t="shared" si="0"/>
        <v>0</v>
      </c>
      <c r="BA35">
        <v>7</v>
      </c>
    </row>
    <row r="36" spans="1:53" ht="25.5" customHeight="1" thickBot="1">
      <c r="A36" s="153" t="s">
        <v>184</v>
      </c>
      <c r="B36" s="154"/>
      <c r="C36" s="154"/>
      <c r="D36" s="155"/>
      <c r="E36" s="199">
        <v>0</v>
      </c>
      <c r="F36" s="200">
        <v>0</v>
      </c>
      <c r="G36" s="140">
        <f t="shared" si="1"/>
        <v>0</v>
      </c>
      <c r="H36" s="141"/>
      <c r="I36" s="312">
        <f t="shared" si="0"/>
        <v>0</v>
      </c>
      <c r="BA36">
        <v>1</v>
      </c>
    </row>
    <row r="37" spans="1:9" ht="13.5" thickBot="1">
      <c r="A37" s="150"/>
      <c r="B37" s="73" t="s">
        <v>175</v>
      </c>
      <c r="C37" s="151"/>
      <c r="D37" s="152"/>
      <c r="E37" s="152"/>
      <c r="F37" s="152"/>
      <c r="G37" s="152"/>
      <c r="H37" s="305">
        <f>SUM(I29:I36)</f>
        <v>0</v>
      </c>
      <c r="I37" s="306"/>
    </row>
    <row r="39" spans="1:9" ht="12.75">
      <c r="A39" s="209" t="s">
        <v>230</v>
      </c>
      <c r="B39" s="209"/>
      <c r="C39" s="209"/>
      <c r="E39" s="180"/>
      <c r="F39" s="208"/>
      <c r="G39" s="77"/>
      <c r="H39" s="77"/>
      <c r="I39" s="78"/>
    </row>
    <row r="40" spans="6:9" ht="12.75">
      <c r="F40" s="76"/>
      <c r="G40" s="77"/>
      <c r="H40" s="77"/>
      <c r="I40" s="78"/>
    </row>
    <row r="41" spans="6:9" ht="12.75">
      <c r="F41" s="76"/>
      <c r="G41" s="77"/>
      <c r="H41" s="77"/>
      <c r="I41" s="78"/>
    </row>
    <row r="42" spans="6:9" ht="12.75">
      <c r="F42" s="76"/>
      <c r="G42" s="77"/>
      <c r="H42" s="77"/>
      <c r="I42" s="78"/>
    </row>
    <row r="43" spans="6:9" ht="12.75">
      <c r="F43" s="76"/>
      <c r="G43" s="77"/>
      <c r="H43" s="77"/>
      <c r="I43" s="78"/>
    </row>
    <row r="44" spans="6:9" ht="12.75">
      <c r="F44" s="76"/>
      <c r="G44" s="77"/>
      <c r="H44" s="77"/>
      <c r="I44" s="78"/>
    </row>
    <row r="45" spans="6:9" ht="12.75">
      <c r="F45" s="76"/>
      <c r="G45" s="77"/>
      <c r="H45" s="77"/>
      <c r="I45" s="78"/>
    </row>
    <row r="46" spans="6:9" ht="12.75">
      <c r="F46" s="76"/>
      <c r="G46" s="77"/>
      <c r="H46" s="77"/>
      <c r="I46" s="78"/>
    </row>
    <row r="47" spans="6:9" ht="12.75">
      <c r="F47" s="76"/>
      <c r="G47" s="77"/>
      <c r="H47" s="77"/>
      <c r="I47" s="78"/>
    </row>
    <row r="48" spans="6:9" ht="12.75">
      <c r="F48" s="76"/>
      <c r="G48" s="77"/>
      <c r="H48" s="77"/>
      <c r="I48" s="78"/>
    </row>
    <row r="49" spans="6:9" ht="12.75">
      <c r="F49" s="76"/>
      <c r="G49" s="77"/>
      <c r="H49" s="77"/>
      <c r="I49" s="78"/>
    </row>
    <row r="50" spans="6:9" ht="12.75">
      <c r="F50" s="76"/>
      <c r="G50" s="77"/>
      <c r="H50" s="77"/>
      <c r="I50" s="78"/>
    </row>
    <row r="51" spans="6:9" ht="12.75">
      <c r="F51" s="76"/>
      <c r="G51" s="77"/>
      <c r="H51" s="77"/>
      <c r="I51" s="78"/>
    </row>
    <row r="52" spans="6:9" ht="12.75">
      <c r="F52" s="76"/>
      <c r="G52" s="77"/>
      <c r="H52" s="77"/>
      <c r="I52" s="78"/>
    </row>
    <row r="53" spans="6:9" ht="12.75">
      <c r="F53" s="76"/>
      <c r="G53" s="77"/>
      <c r="H53" s="77"/>
      <c r="I53" s="78"/>
    </row>
    <row r="54" spans="6:9" ht="12.75">
      <c r="F54" s="76"/>
      <c r="G54" s="77"/>
      <c r="H54" s="77"/>
      <c r="I54" s="78"/>
    </row>
    <row r="55" spans="6:9" ht="12.75">
      <c r="F55" s="76"/>
      <c r="G55" s="77"/>
      <c r="H55" s="77"/>
      <c r="I55" s="78"/>
    </row>
    <row r="56" spans="6:9" ht="12.75">
      <c r="F56" s="76"/>
      <c r="G56" s="77"/>
      <c r="H56" s="77"/>
      <c r="I56" s="78"/>
    </row>
    <row r="57" spans="6:9" ht="12.75">
      <c r="F57" s="76"/>
      <c r="G57" s="77"/>
      <c r="H57" s="77"/>
      <c r="I57" s="78"/>
    </row>
    <row r="58" spans="6:9" ht="12.75">
      <c r="F58" s="76"/>
      <c r="G58" s="77"/>
      <c r="H58" s="77"/>
      <c r="I58" s="78"/>
    </row>
    <row r="59" spans="6:9" ht="12.75">
      <c r="F59" s="76"/>
      <c r="G59" s="77"/>
      <c r="H59" s="77"/>
      <c r="I59" s="78"/>
    </row>
    <row r="60" spans="6:9" ht="12.75">
      <c r="F60" s="76"/>
      <c r="G60" s="77"/>
      <c r="H60" s="77"/>
      <c r="I60" s="78"/>
    </row>
    <row r="61" spans="6:9" ht="12.75">
      <c r="F61" s="76"/>
      <c r="G61" s="77"/>
      <c r="H61" s="77"/>
      <c r="I61" s="78"/>
    </row>
    <row r="62" spans="6:9" ht="12.75">
      <c r="F62" s="76"/>
      <c r="G62" s="77"/>
      <c r="H62" s="77"/>
      <c r="I62" s="78"/>
    </row>
    <row r="63" spans="6:9" ht="12.75">
      <c r="F63" s="76"/>
      <c r="G63" s="77"/>
      <c r="H63" s="77"/>
      <c r="I63" s="78"/>
    </row>
    <row r="64" spans="6:9" ht="12.75">
      <c r="F64" s="76"/>
      <c r="G64" s="77"/>
      <c r="H64" s="77"/>
      <c r="I64" s="78"/>
    </row>
    <row r="65" spans="6:9" ht="12.75">
      <c r="F65" s="76"/>
      <c r="G65" s="77"/>
      <c r="H65" s="77"/>
      <c r="I65" s="78"/>
    </row>
    <row r="66" spans="6:9" ht="12.75">
      <c r="F66" s="76"/>
      <c r="G66" s="77"/>
      <c r="H66" s="77"/>
      <c r="I66" s="78"/>
    </row>
    <row r="67" spans="6:9" ht="12.75">
      <c r="F67" s="76"/>
      <c r="G67" s="77"/>
      <c r="H67" s="77"/>
      <c r="I67" s="78"/>
    </row>
    <row r="68" spans="6:9" ht="12.75">
      <c r="F68" s="76"/>
      <c r="G68" s="77"/>
      <c r="H68" s="77"/>
      <c r="I68" s="78"/>
    </row>
    <row r="69" spans="6:9" ht="12.75">
      <c r="F69" s="76"/>
      <c r="G69" s="77"/>
      <c r="H69" s="77"/>
      <c r="I69" s="78"/>
    </row>
    <row r="70" spans="6:9" ht="12.75">
      <c r="F70" s="76"/>
      <c r="G70" s="77"/>
      <c r="H70" s="77"/>
      <c r="I70" s="78"/>
    </row>
    <row r="71" spans="6:9" ht="12.75">
      <c r="F71" s="76"/>
      <c r="G71" s="77"/>
      <c r="H71" s="77"/>
      <c r="I71" s="78"/>
    </row>
    <row r="72" spans="6:9" ht="12.75">
      <c r="F72" s="76"/>
      <c r="G72" s="77"/>
      <c r="H72" s="77"/>
      <c r="I72" s="78"/>
    </row>
    <row r="73" spans="6:9" ht="12.75">
      <c r="F73" s="76"/>
      <c r="G73" s="77"/>
      <c r="H73" s="77"/>
      <c r="I73" s="78"/>
    </row>
    <row r="74" spans="6:9" ht="12.75">
      <c r="F74" s="76"/>
      <c r="G74" s="77"/>
      <c r="H74" s="77"/>
      <c r="I74" s="78"/>
    </row>
    <row r="75" spans="6:9" ht="12.75">
      <c r="F75" s="76"/>
      <c r="G75" s="77"/>
      <c r="H75" s="77"/>
      <c r="I75" s="78"/>
    </row>
    <row r="76" spans="6:9" ht="12.75">
      <c r="F76" s="76"/>
      <c r="G76" s="77"/>
      <c r="H76" s="77"/>
      <c r="I76" s="78"/>
    </row>
    <row r="77" spans="6:9" ht="12.75">
      <c r="F77" s="76"/>
      <c r="G77" s="77"/>
      <c r="H77" s="77"/>
      <c r="I77" s="78"/>
    </row>
    <row r="78" spans="6:9" ht="12.75">
      <c r="F78" s="76"/>
      <c r="G78" s="77"/>
      <c r="H78" s="77"/>
      <c r="I78" s="78"/>
    </row>
    <row r="79" spans="6:9" ht="12.75">
      <c r="F79" s="76"/>
      <c r="G79" s="77"/>
      <c r="H79" s="77"/>
      <c r="I79" s="78"/>
    </row>
    <row r="80" spans="6:9" ht="12.75">
      <c r="F80" s="76"/>
      <c r="G80" s="77"/>
      <c r="H80" s="77"/>
      <c r="I80" s="78"/>
    </row>
    <row r="81" spans="6:9" ht="12.75">
      <c r="F81" s="76"/>
      <c r="G81" s="77"/>
      <c r="H81" s="77"/>
      <c r="I81" s="78"/>
    </row>
    <row r="82" spans="6:9" ht="12.75">
      <c r="F82" s="76"/>
      <c r="G82" s="77"/>
      <c r="H82" s="77"/>
      <c r="I82" s="78"/>
    </row>
    <row r="83" spans="6:9" ht="12.75">
      <c r="F83" s="76"/>
      <c r="G83" s="77"/>
      <c r="H83" s="77"/>
      <c r="I83" s="78"/>
    </row>
    <row r="84" spans="6:9" ht="12.75">
      <c r="F84" s="76"/>
      <c r="G84" s="77"/>
      <c r="H84" s="77"/>
      <c r="I84" s="78"/>
    </row>
    <row r="85" spans="6:9" ht="12.75">
      <c r="F85" s="76"/>
      <c r="G85" s="77"/>
      <c r="H85" s="77"/>
      <c r="I85" s="78"/>
    </row>
    <row r="86" spans="6:9" ht="12.75">
      <c r="F86" s="76"/>
      <c r="G86" s="77"/>
      <c r="H86" s="77"/>
      <c r="I86" s="78"/>
    </row>
    <row r="87" spans="6:9" ht="12.75">
      <c r="F87" s="76"/>
      <c r="G87" s="77"/>
      <c r="H87" s="77"/>
      <c r="I87" s="78"/>
    </row>
    <row r="88" spans="6:9" ht="12.75">
      <c r="F88" s="76"/>
      <c r="G88" s="77"/>
      <c r="H88" s="77"/>
      <c r="I88" s="78"/>
    </row>
  </sheetData>
  <sheetProtection/>
  <mergeCells count="11">
    <mergeCell ref="A33:D33"/>
    <mergeCell ref="A34:D34"/>
    <mergeCell ref="A35:D35"/>
    <mergeCell ref="H37:I37"/>
    <mergeCell ref="A30:D30"/>
    <mergeCell ref="A31:D31"/>
    <mergeCell ref="A32:D32"/>
    <mergeCell ref="A1:B1"/>
    <mergeCell ref="A2:B2"/>
    <mergeCell ref="C1:F1"/>
    <mergeCell ref="A29:D29"/>
  </mergeCells>
  <conditionalFormatting sqref="E7:I23">
    <cfRule type="cellIs" priority="1" dxfId="2" operator="equal" stopIfTrue="1">
      <formula>0</formula>
    </cfRule>
  </conditionalFormatting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8"/>
  <sheetViews>
    <sheetView showRowColHeaders="0"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5.875" style="89" customWidth="1"/>
    <col min="2" max="2" width="10.00390625" style="87" customWidth="1"/>
    <col min="3" max="3" width="47.875" style="103" customWidth="1"/>
    <col min="4" max="4" width="5.625" style="102" customWidth="1"/>
    <col min="5" max="5" width="9.625" style="87" customWidth="1"/>
    <col min="6" max="6" width="10.875" style="87" customWidth="1"/>
    <col min="7" max="7" width="16.625" style="87" customWidth="1"/>
    <col min="8" max="8" width="9.75390625" style="0" customWidth="1"/>
    <col min="11" max="26" width="9.125" style="87" customWidth="1"/>
    <col min="27" max="27" width="5.00390625" style="87" customWidth="1"/>
    <col min="28" max="28" width="14.625" style="88" customWidth="1"/>
    <col min="29" max="29" width="13.125" style="88" customWidth="1"/>
    <col min="30" max="30" width="9.25390625" style="88" bestFit="1" customWidth="1"/>
    <col min="31" max="31" width="11.625" style="88" customWidth="1"/>
    <col min="32" max="32" width="9.25390625" style="88" bestFit="1" customWidth="1"/>
    <col min="33" max="33" width="9.125" style="116" customWidth="1"/>
    <col min="34" max="16384" width="9.125" style="87" customWidth="1"/>
  </cols>
  <sheetData>
    <row r="1" spans="1:32" ht="12.75">
      <c r="A1" s="307" t="s">
        <v>176</v>
      </c>
      <c r="B1" s="307"/>
      <c r="C1" s="307"/>
      <c r="D1" s="307"/>
      <c r="E1" s="307"/>
      <c r="F1" s="307"/>
      <c r="G1" s="307"/>
      <c r="AB1" s="170" t="s">
        <v>165</v>
      </c>
      <c r="AC1" s="171" t="s">
        <v>166</v>
      </c>
      <c r="AD1" s="170" t="s">
        <v>167</v>
      </c>
      <c r="AE1" s="172" t="s">
        <v>168</v>
      </c>
      <c r="AF1" s="171" t="s">
        <v>146</v>
      </c>
    </row>
    <row r="2" spans="2:7" ht="13.5" thickBot="1">
      <c r="B2" s="90"/>
      <c r="C2" s="91"/>
      <c r="D2" s="92"/>
      <c r="E2" s="93"/>
      <c r="F2" s="93"/>
      <c r="G2" s="93"/>
    </row>
    <row r="3" spans="1:7" ht="25.5" customHeight="1" thickTop="1">
      <c r="A3" s="308" t="s">
        <v>124</v>
      </c>
      <c r="B3" s="325"/>
      <c r="C3" s="94" t="str">
        <f>CONCATENATE(cislostavby," ",nazevstavby)</f>
        <v>0001  KD Dražice</v>
      </c>
      <c r="D3" s="95"/>
      <c r="E3" s="326" t="s">
        <v>177</v>
      </c>
      <c r="F3" s="96">
        <f>Rekapitulace!H1</f>
        <v>1</v>
      </c>
      <c r="G3" s="97"/>
    </row>
    <row r="4" spans="1:7" ht="28.5" customHeight="1" thickBot="1">
      <c r="A4" s="309" t="s">
        <v>120</v>
      </c>
      <c r="B4" s="327"/>
      <c r="C4" s="98" t="str">
        <f>CONCATENATE(cisloobjektu," ",nazevobjektu)</f>
        <v>SO01 Vestavba schodiště v 1np+výměna zábradlí v 1pnp</v>
      </c>
      <c r="D4" s="99"/>
      <c r="E4" s="310" t="str">
        <f>Rekapitulace!H2</f>
        <v>Nabídka zhotovitele</v>
      </c>
      <c r="F4" s="310"/>
      <c r="G4" s="311"/>
    </row>
    <row r="5" spans="2:3" ht="13.5" thickTop="1">
      <c r="B5" s="100"/>
      <c r="C5" s="101"/>
    </row>
    <row r="6" spans="1:33" ht="12.75">
      <c r="A6" s="112" t="s">
        <v>178</v>
      </c>
      <c r="B6" s="113" t="s">
        <v>179</v>
      </c>
      <c r="C6" s="114" t="s">
        <v>198</v>
      </c>
      <c r="D6" s="112" t="s">
        <v>199</v>
      </c>
      <c r="E6" s="115" t="s">
        <v>200</v>
      </c>
      <c r="F6" s="115" t="s">
        <v>180</v>
      </c>
      <c r="G6" s="115" t="s">
        <v>201</v>
      </c>
      <c r="H6" s="156" t="s">
        <v>208</v>
      </c>
      <c r="I6" s="156" t="s">
        <v>209</v>
      </c>
      <c r="J6" s="156" t="s">
        <v>210</v>
      </c>
      <c r="K6" s="156" t="s">
        <v>211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B6" s="110"/>
      <c r="AC6" s="110"/>
      <c r="AD6" s="110"/>
      <c r="AE6" s="110"/>
      <c r="AF6" s="110"/>
      <c r="AG6" s="110"/>
    </row>
    <row r="7" spans="1:7" ht="12.75">
      <c r="A7" s="210"/>
      <c r="B7" s="211"/>
      <c r="C7" s="212"/>
      <c r="D7" s="213"/>
      <c r="E7" s="211"/>
      <c r="F7" s="211"/>
      <c r="G7" s="214"/>
    </row>
    <row r="8" spans="1:7" ht="12.75">
      <c r="A8" s="215"/>
      <c r="B8" s="216"/>
      <c r="C8" s="217"/>
      <c r="D8" s="218"/>
      <c r="E8" s="216"/>
      <c r="F8" s="216"/>
      <c r="G8" s="219"/>
    </row>
    <row r="9" spans="1:32" ht="12.75">
      <c r="A9" s="220"/>
      <c r="B9" s="221"/>
      <c r="C9" s="222"/>
      <c r="D9" s="220"/>
      <c r="E9" s="223"/>
      <c r="F9" s="223"/>
      <c r="G9" s="224">
        <f>ROUND(E9*F9,2)</f>
        <v>0</v>
      </c>
      <c r="H9" s="105"/>
      <c r="I9" s="105"/>
      <c r="J9" s="105"/>
      <c r="K9" s="105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B9" s="173">
        <f aca="true" t="shared" si="0" ref="AB9:AB21">IF(AA9=1,G9,)</f>
        <v>0</v>
      </c>
      <c r="AC9" s="173">
        <f aca="true" t="shared" si="1" ref="AC9:AC21">IF(AA9=2,G9,)</f>
        <v>0</v>
      </c>
      <c r="AD9" s="173">
        <f aca="true" t="shared" si="2" ref="AD9:AD21">IF(AA9=3,G9,)</f>
        <v>0</v>
      </c>
      <c r="AE9" s="173">
        <f aca="true" t="shared" si="3" ref="AE9:AE21">IF(AA9=4,G9,)</f>
        <v>0</v>
      </c>
      <c r="AF9" s="173">
        <f aca="true" t="shared" si="4" ref="AF9:AF21">IF(AA9=5,G9,)</f>
        <v>0</v>
      </c>
    </row>
    <row r="10" spans="1:32" ht="12.75">
      <c r="A10" s="220"/>
      <c r="B10" s="221"/>
      <c r="C10" s="222"/>
      <c r="D10" s="220"/>
      <c r="E10" s="223"/>
      <c r="F10" s="223"/>
      <c r="G10" s="224">
        <f>ROUND(E10*F10,2)</f>
        <v>0</v>
      </c>
      <c r="H10" s="105"/>
      <c r="I10" s="105"/>
      <c r="J10" s="105"/>
      <c r="K10" s="105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B10" s="173">
        <f t="shared" si="0"/>
        <v>0</v>
      </c>
      <c r="AC10" s="173">
        <f t="shared" si="1"/>
        <v>0</v>
      </c>
      <c r="AD10" s="173">
        <f t="shared" si="2"/>
        <v>0</v>
      </c>
      <c r="AE10" s="173">
        <f t="shared" si="3"/>
        <v>0</v>
      </c>
      <c r="AF10" s="173">
        <f t="shared" si="4"/>
        <v>0</v>
      </c>
    </row>
    <row r="11" spans="1:32" ht="12.75">
      <c r="A11" s="220"/>
      <c r="B11" s="221"/>
      <c r="C11" s="222"/>
      <c r="D11" s="220"/>
      <c r="E11" s="223"/>
      <c r="F11" s="223"/>
      <c r="G11" s="224">
        <f>ROUND(E11*F11,2)</f>
        <v>0</v>
      </c>
      <c r="H11" s="105"/>
      <c r="I11" s="105"/>
      <c r="J11" s="105"/>
      <c r="K11" s="105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B11" s="173">
        <f t="shared" si="0"/>
        <v>0</v>
      </c>
      <c r="AC11" s="173">
        <f t="shared" si="1"/>
        <v>0</v>
      </c>
      <c r="AD11" s="173">
        <f t="shared" si="2"/>
        <v>0</v>
      </c>
      <c r="AE11" s="173">
        <f t="shared" si="3"/>
        <v>0</v>
      </c>
      <c r="AF11" s="173">
        <f t="shared" si="4"/>
        <v>0</v>
      </c>
    </row>
    <row r="12" spans="1:32" ht="15.75">
      <c r="A12" s="225">
        <v>1</v>
      </c>
      <c r="B12" s="226" t="s">
        <v>8</v>
      </c>
      <c r="C12" s="222"/>
      <c r="D12" s="220"/>
      <c r="E12" s="223"/>
      <c r="F12" s="223"/>
      <c r="G12" s="224">
        <f>ROUND(E12*F12,2)</f>
        <v>0</v>
      </c>
      <c r="H12" s="105"/>
      <c r="I12" s="105"/>
      <c r="J12" s="105"/>
      <c r="K12" s="105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B12" s="173">
        <f t="shared" si="0"/>
        <v>0</v>
      </c>
      <c r="AC12" s="173">
        <f t="shared" si="1"/>
        <v>0</v>
      </c>
      <c r="AD12" s="173">
        <f t="shared" si="2"/>
        <v>0</v>
      </c>
      <c r="AE12" s="173">
        <f t="shared" si="3"/>
        <v>0</v>
      </c>
      <c r="AF12" s="173">
        <f t="shared" si="4"/>
        <v>0</v>
      </c>
    </row>
    <row r="13" spans="1:32" ht="12.75">
      <c r="A13" s="220"/>
      <c r="B13" s="221"/>
      <c r="C13" s="222"/>
      <c r="D13" s="220"/>
      <c r="E13" s="223"/>
      <c r="F13" s="223"/>
      <c r="G13" s="224">
        <f>ROUND(E13*F13,2)</f>
        <v>0</v>
      </c>
      <c r="H13" s="105"/>
      <c r="I13" s="105"/>
      <c r="J13" s="105"/>
      <c r="K13" s="105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B13" s="173">
        <f t="shared" si="0"/>
        <v>0</v>
      </c>
      <c r="AC13" s="173">
        <f t="shared" si="1"/>
        <v>0</v>
      </c>
      <c r="AD13" s="173">
        <f t="shared" si="2"/>
        <v>0</v>
      </c>
      <c r="AE13" s="173">
        <f t="shared" si="3"/>
        <v>0</v>
      </c>
      <c r="AF13" s="173">
        <f t="shared" si="4"/>
        <v>0</v>
      </c>
    </row>
    <row r="14" spans="1:32" ht="12.75">
      <c r="A14" s="227" t="s">
        <v>194</v>
      </c>
      <c r="B14" s="228">
        <v>400</v>
      </c>
      <c r="C14" s="229" t="s">
        <v>9</v>
      </c>
      <c r="D14" s="220"/>
      <c r="E14" s="223"/>
      <c r="F14" s="223"/>
      <c r="G14" s="223"/>
      <c r="H14" s="125" t="s">
        <v>10</v>
      </c>
      <c r="I14" s="105"/>
      <c r="J14" s="105"/>
      <c r="K14" s="105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B14" s="173">
        <f t="shared" si="0"/>
        <v>0</v>
      </c>
      <c r="AC14" s="173">
        <f t="shared" si="1"/>
        <v>0</v>
      </c>
      <c r="AD14" s="173">
        <f t="shared" si="2"/>
        <v>0</v>
      </c>
      <c r="AE14" s="173">
        <f t="shared" si="3"/>
        <v>0</v>
      </c>
      <c r="AF14" s="173">
        <f t="shared" si="4"/>
        <v>0</v>
      </c>
    </row>
    <row r="15" spans="1:32" ht="12.75">
      <c r="A15" s="230">
        <v>2</v>
      </c>
      <c r="B15" s="231" t="s">
        <v>11</v>
      </c>
      <c r="C15" s="232" t="s">
        <v>12</v>
      </c>
      <c r="D15" s="233" t="s">
        <v>195</v>
      </c>
      <c r="E15" s="234">
        <v>3.96</v>
      </c>
      <c r="F15" s="235">
        <v>0</v>
      </c>
      <c r="G15" s="224">
        <f aca="true" t="shared" si="5" ref="G15:G85">ROUND(E15*F15,2)</f>
        <v>0</v>
      </c>
      <c r="H15" s="126">
        <v>10.351</v>
      </c>
      <c r="I15" s="126"/>
      <c r="J15" s="126">
        <v>2.61385</v>
      </c>
      <c r="K15" s="126">
        <v>0</v>
      </c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>
        <v>1</v>
      </c>
      <c r="AB15" s="173">
        <f t="shared" si="0"/>
        <v>0</v>
      </c>
      <c r="AC15" s="173">
        <f t="shared" si="1"/>
        <v>0</v>
      </c>
      <c r="AD15" s="173">
        <f t="shared" si="2"/>
        <v>0</v>
      </c>
      <c r="AE15" s="173">
        <f t="shared" si="3"/>
        <v>0</v>
      </c>
      <c r="AF15" s="173">
        <f t="shared" si="4"/>
        <v>0</v>
      </c>
    </row>
    <row r="16" spans="1:32" ht="12.75">
      <c r="A16" s="230">
        <v>3</v>
      </c>
      <c r="B16" s="231" t="s">
        <v>13</v>
      </c>
      <c r="C16" s="232" t="s">
        <v>14</v>
      </c>
      <c r="D16" s="233" t="s">
        <v>196</v>
      </c>
      <c r="E16" s="234">
        <v>22</v>
      </c>
      <c r="F16" s="235">
        <v>0</v>
      </c>
      <c r="G16" s="224">
        <f t="shared" si="5"/>
        <v>0</v>
      </c>
      <c r="H16" s="126">
        <v>0.29</v>
      </c>
      <c r="I16" s="126"/>
      <c r="J16" s="126">
        <v>0.01317</v>
      </c>
      <c r="K16" s="126">
        <v>0</v>
      </c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>
        <v>1</v>
      </c>
      <c r="AB16" s="173">
        <f t="shared" si="0"/>
        <v>0</v>
      </c>
      <c r="AC16" s="173">
        <f t="shared" si="1"/>
        <v>0</v>
      </c>
      <c r="AD16" s="173">
        <f t="shared" si="2"/>
        <v>0</v>
      </c>
      <c r="AE16" s="173">
        <f t="shared" si="3"/>
        <v>0</v>
      </c>
      <c r="AF16" s="173">
        <f t="shared" si="4"/>
        <v>0</v>
      </c>
    </row>
    <row r="17" spans="1:32" ht="22.5">
      <c r="A17" s="230">
        <v>4</v>
      </c>
      <c r="B17" s="231" t="s">
        <v>15</v>
      </c>
      <c r="C17" s="232" t="s">
        <v>16</v>
      </c>
      <c r="D17" s="233" t="s">
        <v>197</v>
      </c>
      <c r="E17" s="234">
        <v>0.07272</v>
      </c>
      <c r="F17" s="235">
        <v>0</v>
      </c>
      <c r="G17" s="224">
        <f t="shared" si="5"/>
        <v>0</v>
      </c>
      <c r="H17" s="126">
        <v>0.078</v>
      </c>
      <c r="I17" s="126"/>
      <c r="J17" s="126">
        <v>1.07939</v>
      </c>
      <c r="K17" s="126">
        <v>0</v>
      </c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>
        <v>1</v>
      </c>
      <c r="AB17" s="173">
        <f t="shared" si="0"/>
        <v>0</v>
      </c>
      <c r="AC17" s="173">
        <f t="shared" si="1"/>
        <v>0</v>
      </c>
      <c r="AD17" s="173">
        <f t="shared" si="2"/>
        <v>0</v>
      </c>
      <c r="AE17" s="173">
        <f t="shared" si="3"/>
        <v>0</v>
      </c>
      <c r="AF17" s="173">
        <f t="shared" si="4"/>
        <v>0</v>
      </c>
    </row>
    <row r="18" spans="1:32" ht="22.5">
      <c r="A18" s="230">
        <v>5</v>
      </c>
      <c r="B18" s="231" t="s">
        <v>17</v>
      </c>
      <c r="C18" s="232" t="s">
        <v>18</v>
      </c>
      <c r="D18" s="233" t="s">
        <v>191</v>
      </c>
      <c r="E18" s="234">
        <v>5</v>
      </c>
      <c r="F18" s="235">
        <v>0</v>
      </c>
      <c r="G18" s="224">
        <f t="shared" si="5"/>
        <v>0</v>
      </c>
      <c r="H18" s="126">
        <v>0.254</v>
      </c>
      <c r="I18" s="126"/>
      <c r="J18" s="126">
        <v>0.0508</v>
      </c>
      <c r="K18" s="126">
        <v>0</v>
      </c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>
        <v>1</v>
      </c>
      <c r="AB18" s="173">
        <f t="shared" si="0"/>
        <v>0</v>
      </c>
      <c r="AC18" s="173">
        <f t="shared" si="1"/>
        <v>0</v>
      </c>
      <c r="AD18" s="173">
        <f t="shared" si="2"/>
        <v>0</v>
      </c>
      <c r="AE18" s="173">
        <f t="shared" si="3"/>
        <v>0</v>
      </c>
      <c r="AF18" s="173">
        <f t="shared" si="4"/>
        <v>0</v>
      </c>
    </row>
    <row r="19" spans="1:32" ht="12.75">
      <c r="A19" s="230">
        <v>6</v>
      </c>
      <c r="B19" s="231" t="s">
        <v>19</v>
      </c>
      <c r="C19" s="232" t="s">
        <v>20</v>
      </c>
      <c r="D19" s="233" t="s">
        <v>197</v>
      </c>
      <c r="E19" s="234">
        <v>0.56565</v>
      </c>
      <c r="F19" s="235">
        <v>0</v>
      </c>
      <c r="G19" s="224">
        <f t="shared" si="5"/>
        <v>0</v>
      </c>
      <c r="H19" s="126">
        <v>0.007</v>
      </c>
      <c r="I19" s="126"/>
      <c r="J19" s="126">
        <v>0.01221</v>
      </c>
      <c r="K19" s="126">
        <v>0</v>
      </c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>
        <v>1</v>
      </c>
      <c r="AB19" s="173">
        <f t="shared" si="0"/>
        <v>0</v>
      </c>
      <c r="AC19" s="173">
        <f t="shared" si="1"/>
        <v>0</v>
      </c>
      <c r="AD19" s="173">
        <f t="shared" si="2"/>
        <v>0</v>
      </c>
      <c r="AE19" s="173">
        <f t="shared" si="3"/>
        <v>0</v>
      </c>
      <c r="AF19" s="173">
        <f t="shared" si="4"/>
        <v>0</v>
      </c>
    </row>
    <row r="20" spans="1:32" ht="22.5">
      <c r="A20" s="230">
        <v>7</v>
      </c>
      <c r="B20" s="231" t="s">
        <v>21</v>
      </c>
      <c r="C20" s="232" t="s">
        <v>22</v>
      </c>
      <c r="D20" s="233" t="s">
        <v>197</v>
      </c>
      <c r="E20" s="234">
        <v>0.367</v>
      </c>
      <c r="F20" s="235">
        <v>0</v>
      </c>
      <c r="G20" s="224">
        <f t="shared" si="5"/>
        <v>0</v>
      </c>
      <c r="H20" s="126">
        <v>0.401</v>
      </c>
      <c r="I20" s="126"/>
      <c r="J20" s="126">
        <v>1.09221</v>
      </c>
      <c r="K20" s="126">
        <v>0</v>
      </c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>
        <v>1</v>
      </c>
      <c r="AB20" s="173">
        <f t="shared" si="0"/>
        <v>0</v>
      </c>
      <c r="AC20" s="173">
        <f t="shared" si="1"/>
        <v>0</v>
      </c>
      <c r="AD20" s="173">
        <f t="shared" si="2"/>
        <v>0</v>
      </c>
      <c r="AE20" s="173">
        <f t="shared" si="3"/>
        <v>0</v>
      </c>
      <c r="AF20" s="173">
        <f t="shared" si="4"/>
        <v>0</v>
      </c>
    </row>
    <row r="21" spans="1:32" ht="22.5">
      <c r="A21" s="236">
        <v>8</v>
      </c>
      <c r="B21" s="237" t="s">
        <v>23</v>
      </c>
      <c r="C21" s="238" t="s">
        <v>24</v>
      </c>
      <c r="D21" s="239" t="s">
        <v>191</v>
      </c>
      <c r="E21" s="240">
        <v>68</v>
      </c>
      <c r="F21" s="235">
        <v>0</v>
      </c>
      <c r="G21" s="241">
        <f t="shared" si="5"/>
        <v>0</v>
      </c>
      <c r="H21" s="126">
        <v>0.001</v>
      </c>
      <c r="I21" s="126"/>
      <c r="J21" s="126">
        <v>1E-05</v>
      </c>
      <c r="K21" s="126">
        <v>0</v>
      </c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>
        <v>1</v>
      </c>
      <c r="AB21" s="173">
        <f t="shared" si="0"/>
        <v>0</v>
      </c>
      <c r="AC21" s="173">
        <f t="shared" si="1"/>
        <v>0</v>
      </c>
      <c r="AD21" s="173">
        <f t="shared" si="2"/>
        <v>0</v>
      </c>
      <c r="AE21" s="173">
        <f t="shared" si="3"/>
        <v>0</v>
      </c>
      <c r="AF21" s="173">
        <f t="shared" si="4"/>
        <v>0</v>
      </c>
    </row>
    <row r="22" spans="1:33" ht="12.75">
      <c r="A22" s="106"/>
      <c r="B22" s="107" t="s">
        <v>181</v>
      </c>
      <c r="C22" s="108" t="str">
        <f>CONCATENATE(B14," ",C14)</f>
        <v>400 Konstrukce vodorovné                              </v>
      </c>
      <c r="D22" s="106"/>
      <c r="E22" s="109"/>
      <c r="F22" s="109"/>
      <c r="G22" s="158">
        <f>SUM(G15:G21)</f>
        <v>0</v>
      </c>
      <c r="H22" s="159">
        <v>10.921</v>
      </c>
      <c r="I22" s="109"/>
      <c r="J22" s="109"/>
      <c r="K22" s="109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B22" s="111">
        <f>SUM(AB15:AB21)</f>
        <v>0</v>
      </c>
      <c r="AC22" s="111">
        <f>SUM(AC15:AC21)</f>
        <v>0</v>
      </c>
      <c r="AD22" s="111">
        <f>SUM(AD15:AD21)</f>
        <v>0</v>
      </c>
      <c r="AE22" s="111">
        <f>SUM(AE15:AE21)</f>
        <v>0</v>
      </c>
      <c r="AF22" s="111">
        <f>SUM(AF15:AF21)</f>
        <v>0</v>
      </c>
      <c r="AG22" s="111">
        <f>SUM(AB22:AF22)-G22</f>
        <v>0</v>
      </c>
    </row>
    <row r="23" spans="1:33" ht="12.75">
      <c r="A23" s="242" t="s">
        <v>194</v>
      </c>
      <c r="B23" s="243">
        <v>430</v>
      </c>
      <c r="C23" s="244" t="s">
        <v>25</v>
      </c>
      <c r="D23" s="245"/>
      <c r="E23" s="246"/>
      <c r="F23" s="246"/>
      <c r="G23" s="246"/>
      <c r="H23" s="125" t="s">
        <v>215</v>
      </c>
      <c r="I23" s="105"/>
      <c r="J23" s="105"/>
      <c r="K23" s="105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B23" s="111"/>
      <c r="AC23" s="111"/>
      <c r="AD23" s="111"/>
      <c r="AE23" s="111"/>
      <c r="AF23" s="111"/>
      <c r="AG23" s="111"/>
    </row>
    <row r="24" spans="1:32" ht="12.75">
      <c r="A24" s="230">
        <v>9</v>
      </c>
      <c r="B24" s="231" t="s">
        <v>26</v>
      </c>
      <c r="C24" s="232" t="s">
        <v>27</v>
      </c>
      <c r="D24" s="233" t="s">
        <v>119</v>
      </c>
      <c r="E24" s="234">
        <v>2</v>
      </c>
      <c r="F24" s="235">
        <v>0</v>
      </c>
      <c r="G24" s="224">
        <f t="shared" si="5"/>
        <v>0</v>
      </c>
      <c r="H24" s="126">
        <v>0.001</v>
      </c>
      <c r="I24" s="126"/>
      <c r="J24" s="126">
        <v>0.00048</v>
      </c>
      <c r="K24" s="126">
        <v>0</v>
      </c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>
        <v>1</v>
      </c>
      <c r="AB24" s="173">
        <f aca="true" t="shared" si="6" ref="AB24:AB32">IF(AA24=1,G24,)</f>
        <v>0</v>
      </c>
      <c r="AC24" s="173">
        <f aca="true" t="shared" si="7" ref="AC24:AC32">IF(AA24=2,G24,)</f>
        <v>0</v>
      </c>
      <c r="AD24" s="173">
        <f aca="true" t="shared" si="8" ref="AD24:AD32">IF(AA24=3,G24,)</f>
        <v>0</v>
      </c>
      <c r="AE24" s="173">
        <f aca="true" t="shared" si="9" ref="AE24:AE32">IF(AA24=4,G24,)</f>
        <v>0</v>
      </c>
      <c r="AF24" s="173">
        <f aca="true" t="shared" si="10" ref="AF24:AF32">IF(AA24=5,G24,)</f>
        <v>0</v>
      </c>
    </row>
    <row r="25" spans="1:32" ht="12.75">
      <c r="A25" s="230">
        <v>10</v>
      </c>
      <c r="B25" s="231" t="s">
        <v>28</v>
      </c>
      <c r="C25" s="232" t="s">
        <v>29</v>
      </c>
      <c r="D25" s="233" t="s">
        <v>195</v>
      </c>
      <c r="E25" s="234">
        <v>3.77396</v>
      </c>
      <c r="F25" s="235">
        <v>0</v>
      </c>
      <c r="G25" s="224">
        <f t="shared" si="5"/>
        <v>0</v>
      </c>
      <c r="H25" s="126">
        <v>9.865</v>
      </c>
      <c r="I25" s="126"/>
      <c r="J25" s="126">
        <v>2.61385</v>
      </c>
      <c r="K25" s="126">
        <v>0</v>
      </c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>
        <v>1</v>
      </c>
      <c r="AB25" s="173">
        <f t="shared" si="6"/>
        <v>0</v>
      </c>
      <c r="AC25" s="173">
        <f t="shared" si="7"/>
        <v>0</v>
      </c>
      <c r="AD25" s="173">
        <f t="shared" si="8"/>
        <v>0</v>
      </c>
      <c r="AE25" s="173">
        <f t="shared" si="9"/>
        <v>0</v>
      </c>
      <c r="AF25" s="173">
        <f t="shared" si="10"/>
        <v>0</v>
      </c>
    </row>
    <row r="26" spans="1:32" ht="22.5">
      <c r="A26" s="230">
        <v>11</v>
      </c>
      <c r="B26" s="231" t="s">
        <v>30</v>
      </c>
      <c r="C26" s="232" t="s">
        <v>31</v>
      </c>
      <c r="D26" s="233" t="s">
        <v>197</v>
      </c>
      <c r="E26" s="234">
        <v>0.07272</v>
      </c>
      <c r="F26" s="235">
        <v>0</v>
      </c>
      <c r="G26" s="224">
        <f t="shared" si="5"/>
        <v>0</v>
      </c>
      <c r="H26" s="126">
        <v>0.079</v>
      </c>
      <c r="I26" s="126"/>
      <c r="J26" s="126">
        <v>1.09051</v>
      </c>
      <c r="K26" s="126">
        <v>0</v>
      </c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>
        <v>1</v>
      </c>
      <c r="AB26" s="173">
        <f t="shared" si="6"/>
        <v>0</v>
      </c>
      <c r="AC26" s="173">
        <f t="shared" si="7"/>
        <v>0</v>
      </c>
      <c r="AD26" s="173">
        <f t="shared" si="8"/>
        <v>0</v>
      </c>
      <c r="AE26" s="173">
        <f t="shared" si="9"/>
        <v>0</v>
      </c>
      <c r="AF26" s="173">
        <f t="shared" si="10"/>
        <v>0</v>
      </c>
    </row>
    <row r="27" spans="1:32" ht="22.5">
      <c r="A27" s="230">
        <v>12</v>
      </c>
      <c r="B27" s="231" t="s">
        <v>32</v>
      </c>
      <c r="C27" s="232" t="s">
        <v>33</v>
      </c>
      <c r="D27" s="233" t="s">
        <v>197</v>
      </c>
      <c r="E27" s="234">
        <v>0.1296</v>
      </c>
      <c r="F27" s="235">
        <v>0</v>
      </c>
      <c r="G27" s="224">
        <f t="shared" si="5"/>
        <v>0</v>
      </c>
      <c r="H27" s="126">
        <v>0.141</v>
      </c>
      <c r="I27" s="126"/>
      <c r="J27" s="126">
        <v>1.09053</v>
      </c>
      <c r="K27" s="126">
        <v>0</v>
      </c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>
        <v>1</v>
      </c>
      <c r="AB27" s="173">
        <f t="shared" si="6"/>
        <v>0</v>
      </c>
      <c r="AC27" s="173">
        <f t="shared" si="7"/>
        <v>0</v>
      </c>
      <c r="AD27" s="173">
        <f t="shared" si="8"/>
        <v>0</v>
      </c>
      <c r="AE27" s="173">
        <f t="shared" si="9"/>
        <v>0</v>
      </c>
      <c r="AF27" s="173">
        <f t="shared" si="10"/>
        <v>0</v>
      </c>
    </row>
    <row r="28" spans="1:32" ht="12.75">
      <c r="A28" s="230">
        <v>13</v>
      </c>
      <c r="B28" s="231" t="s">
        <v>34</v>
      </c>
      <c r="C28" s="232" t="s">
        <v>35</v>
      </c>
      <c r="D28" s="233" t="s">
        <v>196</v>
      </c>
      <c r="E28" s="234">
        <v>18.118</v>
      </c>
      <c r="F28" s="235">
        <v>0</v>
      </c>
      <c r="G28" s="224">
        <f t="shared" si="5"/>
        <v>0</v>
      </c>
      <c r="H28" s="126">
        <v>0.655</v>
      </c>
      <c r="I28" s="126"/>
      <c r="J28" s="126">
        <v>0.03616</v>
      </c>
      <c r="K28" s="126">
        <v>0</v>
      </c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>
        <v>1</v>
      </c>
      <c r="AB28" s="173">
        <f t="shared" si="6"/>
        <v>0</v>
      </c>
      <c r="AC28" s="173">
        <f t="shared" si="7"/>
        <v>0</v>
      </c>
      <c r="AD28" s="173">
        <f t="shared" si="8"/>
        <v>0</v>
      </c>
      <c r="AE28" s="173">
        <f t="shared" si="9"/>
        <v>0</v>
      </c>
      <c r="AF28" s="173">
        <f t="shared" si="10"/>
        <v>0</v>
      </c>
    </row>
    <row r="29" spans="1:32" ht="12.75">
      <c r="A29" s="230">
        <v>14</v>
      </c>
      <c r="B29" s="231" t="s">
        <v>36</v>
      </c>
      <c r="C29" s="232" t="s">
        <v>37</v>
      </c>
      <c r="D29" s="233" t="s">
        <v>196</v>
      </c>
      <c r="E29" s="234">
        <v>18.12</v>
      </c>
      <c r="F29" s="235">
        <v>0</v>
      </c>
      <c r="G29" s="224">
        <f t="shared" si="5"/>
        <v>0</v>
      </c>
      <c r="H29" s="126"/>
      <c r="I29" s="126"/>
      <c r="J29" s="126">
        <v>0</v>
      </c>
      <c r="K29" s="126">
        <v>0</v>
      </c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>
        <v>1</v>
      </c>
      <c r="AB29" s="173">
        <f t="shared" si="6"/>
        <v>0</v>
      </c>
      <c r="AC29" s="173">
        <f t="shared" si="7"/>
        <v>0</v>
      </c>
      <c r="AD29" s="173">
        <f t="shared" si="8"/>
        <v>0</v>
      </c>
      <c r="AE29" s="173">
        <f t="shared" si="9"/>
        <v>0</v>
      </c>
      <c r="AF29" s="173">
        <f t="shared" si="10"/>
        <v>0</v>
      </c>
    </row>
    <row r="30" spans="1:32" ht="12.75">
      <c r="A30" s="230">
        <v>15</v>
      </c>
      <c r="B30" s="231" t="s">
        <v>38</v>
      </c>
      <c r="C30" s="232" t="s">
        <v>39</v>
      </c>
      <c r="D30" s="233" t="s">
        <v>119</v>
      </c>
      <c r="E30" s="234">
        <v>37.4</v>
      </c>
      <c r="F30" s="235">
        <v>0</v>
      </c>
      <c r="G30" s="224">
        <f t="shared" si="5"/>
        <v>0</v>
      </c>
      <c r="H30" s="126">
        <v>4.408</v>
      </c>
      <c r="I30" s="126"/>
      <c r="J30" s="126">
        <v>0.11785</v>
      </c>
      <c r="K30" s="126">
        <v>0</v>
      </c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>
        <v>1</v>
      </c>
      <c r="AB30" s="173">
        <f t="shared" si="6"/>
        <v>0</v>
      </c>
      <c r="AC30" s="173">
        <f t="shared" si="7"/>
        <v>0</v>
      </c>
      <c r="AD30" s="173">
        <f t="shared" si="8"/>
        <v>0</v>
      </c>
      <c r="AE30" s="173">
        <f t="shared" si="9"/>
        <v>0</v>
      </c>
      <c r="AF30" s="173">
        <f t="shared" si="10"/>
        <v>0</v>
      </c>
    </row>
    <row r="31" spans="1:32" ht="12.75">
      <c r="A31" s="230">
        <v>16</v>
      </c>
      <c r="B31" s="231" t="s">
        <v>40</v>
      </c>
      <c r="C31" s="232" t="s">
        <v>41</v>
      </c>
      <c r="D31" s="233" t="s">
        <v>196</v>
      </c>
      <c r="E31" s="234">
        <v>11.4</v>
      </c>
      <c r="F31" s="235">
        <v>0</v>
      </c>
      <c r="G31" s="224">
        <f t="shared" si="5"/>
        <v>0</v>
      </c>
      <c r="H31" s="126">
        <v>0.049</v>
      </c>
      <c r="I31" s="126"/>
      <c r="J31" s="126">
        <v>0.00433</v>
      </c>
      <c r="K31" s="126">
        <v>0</v>
      </c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>
        <v>1</v>
      </c>
      <c r="AB31" s="173">
        <f t="shared" si="6"/>
        <v>0</v>
      </c>
      <c r="AC31" s="173">
        <f t="shared" si="7"/>
        <v>0</v>
      </c>
      <c r="AD31" s="173">
        <f t="shared" si="8"/>
        <v>0</v>
      </c>
      <c r="AE31" s="173">
        <f t="shared" si="9"/>
        <v>0</v>
      </c>
      <c r="AF31" s="173">
        <f t="shared" si="10"/>
        <v>0</v>
      </c>
    </row>
    <row r="32" spans="1:32" ht="12.75">
      <c r="A32" s="236">
        <v>17</v>
      </c>
      <c r="B32" s="237" t="s">
        <v>42</v>
      </c>
      <c r="C32" s="238" t="s">
        <v>43</v>
      </c>
      <c r="D32" s="239" t="s">
        <v>196</v>
      </c>
      <c r="E32" s="240">
        <v>11.4</v>
      </c>
      <c r="F32" s="235">
        <v>0</v>
      </c>
      <c r="G32" s="241">
        <f t="shared" si="5"/>
        <v>0</v>
      </c>
      <c r="H32" s="126"/>
      <c r="I32" s="126"/>
      <c r="J32" s="126">
        <v>0</v>
      </c>
      <c r="K32" s="126">
        <v>0</v>
      </c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>
        <v>1</v>
      </c>
      <c r="AB32" s="173">
        <f t="shared" si="6"/>
        <v>0</v>
      </c>
      <c r="AC32" s="173">
        <f t="shared" si="7"/>
        <v>0</v>
      </c>
      <c r="AD32" s="173">
        <f t="shared" si="8"/>
        <v>0</v>
      </c>
      <c r="AE32" s="173">
        <f t="shared" si="9"/>
        <v>0</v>
      </c>
      <c r="AF32" s="173">
        <f t="shared" si="10"/>
        <v>0</v>
      </c>
    </row>
    <row r="33" spans="1:33" ht="12.75">
      <c r="A33" s="106"/>
      <c r="B33" s="107" t="s">
        <v>181</v>
      </c>
      <c r="C33" s="108" t="str">
        <f>CONCATENATE(B23," ",C23)</f>
        <v>430 Schodiště                                         </v>
      </c>
      <c r="D33" s="106"/>
      <c r="E33" s="109"/>
      <c r="F33" s="109"/>
      <c r="G33" s="158">
        <f>SUM(G24:G32)</f>
        <v>0</v>
      </c>
      <c r="H33" s="159">
        <v>9.496</v>
      </c>
      <c r="I33" s="109"/>
      <c r="J33" s="109"/>
      <c r="K33" s="109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B33" s="111">
        <f>SUM(AB24:AB32)</f>
        <v>0</v>
      </c>
      <c r="AC33" s="111">
        <f>SUM(AC24:AC32)</f>
        <v>0</v>
      </c>
      <c r="AD33" s="111">
        <f>SUM(AD24:AD32)</f>
        <v>0</v>
      </c>
      <c r="AE33" s="111">
        <f>SUM(AE24:AE32)</f>
        <v>0</v>
      </c>
      <c r="AF33" s="111">
        <f>SUM(AF24:AF32)</f>
        <v>0</v>
      </c>
      <c r="AG33" s="111">
        <f>SUM(AG25:AG26)</f>
        <v>0</v>
      </c>
    </row>
    <row r="34" spans="1:32" ht="12.75">
      <c r="A34" s="242" t="s">
        <v>194</v>
      </c>
      <c r="B34" s="243">
        <v>610</v>
      </c>
      <c r="C34" s="244" t="s">
        <v>214</v>
      </c>
      <c r="D34" s="245"/>
      <c r="E34" s="246"/>
      <c r="F34" s="246"/>
      <c r="G34" s="247">
        <f t="shared" si="5"/>
        <v>0</v>
      </c>
      <c r="H34" s="125" t="s">
        <v>44</v>
      </c>
      <c r="I34" s="105"/>
      <c r="J34" s="105"/>
      <c r="K34" s="105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>
        <v>1</v>
      </c>
      <c r="AB34" s="173">
        <f aca="true" t="shared" si="11" ref="AB34:AB39">IF(AA34=1,G34,)</f>
        <v>0</v>
      </c>
      <c r="AC34" s="173">
        <f aca="true" t="shared" si="12" ref="AC34:AC39">IF(AA34=2,G34,)</f>
        <v>0</v>
      </c>
      <c r="AD34" s="173">
        <f aca="true" t="shared" si="13" ref="AD34:AD39">IF(AA34=3,G34,)</f>
        <v>0</v>
      </c>
      <c r="AE34" s="173">
        <f aca="true" t="shared" si="14" ref="AE34:AE39">IF(AA34=4,G34,)</f>
        <v>0</v>
      </c>
      <c r="AF34" s="173">
        <f aca="true" t="shared" si="15" ref="AF34:AF39">IF(AA34=5,G34,)</f>
        <v>0</v>
      </c>
    </row>
    <row r="35" spans="1:32" ht="12.75">
      <c r="A35" s="230">
        <v>18</v>
      </c>
      <c r="B35" s="231" t="s">
        <v>45</v>
      </c>
      <c r="C35" s="232" t="s">
        <v>46</v>
      </c>
      <c r="D35" s="233" t="s">
        <v>196</v>
      </c>
      <c r="E35" s="234">
        <v>40.118</v>
      </c>
      <c r="F35" s="235">
        <v>0</v>
      </c>
      <c r="G35" s="224">
        <f t="shared" si="5"/>
        <v>0</v>
      </c>
      <c r="H35" s="126">
        <v>0.388</v>
      </c>
      <c r="I35" s="126"/>
      <c r="J35" s="126">
        <v>0.00968</v>
      </c>
      <c r="K35" s="126">
        <v>0</v>
      </c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>
        <v>1</v>
      </c>
      <c r="AB35" s="173">
        <f t="shared" si="11"/>
        <v>0</v>
      </c>
      <c r="AC35" s="173">
        <f t="shared" si="12"/>
        <v>0</v>
      </c>
      <c r="AD35" s="173">
        <f t="shared" si="13"/>
        <v>0</v>
      </c>
      <c r="AE35" s="173">
        <f t="shared" si="14"/>
        <v>0</v>
      </c>
      <c r="AF35" s="173">
        <f t="shared" si="15"/>
        <v>0</v>
      </c>
    </row>
    <row r="36" spans="1:32" ht="12.75">
      <c r="A36" s="230">
        <v>19</v>
      </c>
      <c r="B36" s="231" t="s">
        <v>47</v>
      </c>
      <c r="C36" s="232" t="s">
        <v>48</v>
      </c>
      <c r="D36" s="233" t="s">
        <v>196</v>
      </c>
      <c r="E36" s="234">
        <v>40.118</v>
      </c>
      <c r="F36" s="235">
        <v>0</v>
      </c>
      <c r="G36" s="224">
        <f t="shared" si="5"/>
        <v>0</v>
      </c>
      <c r="H36" s="126">
        <v>0.128</v>
      </c>
      <c r="I36" s="126"/>
      <c r="J36" s="126">
        <v>0.00318</v>
      </c>
      <c r="K36" s="126">
        <v>0</v>
      </c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>
        <v>1</v>
      </c>
      <c r="AB36" s="173">
        <f t="shared" si="11"/>
        <v>0</v>
      </c>
      <c r="AC36" s="173">
        <f t="shared" si="12"/>
        <v>0</v>
      </c>
      <c r="AD36" s="173">
        <f t="shared" si="13"/>
        <v>0</v>
      </c>
      <c r="AE36" s="173">
        <f t="shared" si="14"/>
        <v>0</v>
      </c>
      <c r="AF36" s="173">
        <f t="shared" si="15"/>
        <v>0</v>
      </c>
    </row>
    <row r="37" spans="1:32" ht="12.75">
      <c r="A37" s="230">
        <v>20</v>
      </c>
      <c r="B37" s="231" t="s">
        <v>49</v>
      </c>
      <c r="C37" s="232" t="s">
        <v>50</v>
      </c>
      <c r="D37" s="233" t="s">
        <v>119</v>
      </c>
      <c r="E37" s="234">
        <v>6.95</v>
      </c>
      <c r="F37" s="235">
        <v>0</v>
      </c>
      <c r="G37" s="224">
        <f t="shared" si="5"/>
        <v>0</v>
      </c>
      <c r="H37" s="126">
        <v>0.03</v>
      </c>
      <c r="I37" s="126"/>
      <c r="J37" s="126">
        <v>0.00431</v>
      </c>
      <c r="K37" s="126">
        <v>0</v>
      </c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>
        <v>1</v>
      </c>
      <c r="AB37" s="173">
        <f t="shared" si="11"/>
        <v>0</v>
      </c>
      <c r="AC37" s="173">
        <f t="shared" si="12"/>
        <v>0</v>
      </c>
      <c r="AD37" s="173">
        <f t="shared" si="13"/>
        <v>0</v>
      </c>
      <c r="AE37" s="173">
        <f t="shared" si="14"/>
        <v>0</v>
      </c>
      <c r="AF37" s="173">
        <f t="shared" si="15"/>
        <v>0</v>
      </c>
    </row>
    <row r="38" spans="1:32" ht="12.75">
      <c r="A38" s="230">
        <v>21</v>
      </c>
      <c r="B38" s="231" t="s">
        <v>51</v>
      </c>
      <c r="C38" s="232" t="s">
        <v>52</v>
      </c>
      <c r="D38" s="233" t="s">
        <v>196</v>
      </c>
      <c r="E38" s="234">
        <v>5.5</v>
      </c>
      <c r="F38" s="235">
        <v>0</v>
      </c>
      <c r="G38" s="224">
        <f t="shared" si="5"/>
        <v>0</v>
      </c>
      <c r="H38" s="126">
        <v>0.046</v>
      </c>
      <c r="I38" s="126"/>
      <c r="J38" s="126">
        <v>0.00835</v>
      </c>
      <c r="K38" s="126">
        <v>0</v>
      </c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>
        <v>1</v>
      </c>
      <c r="AB38" s="173">
        <f t="shared" si="11"/>
        <v>0</v>
      </c>
      <c r="AC38" s="173">
        <f t="shared" si="12"/>
        <v>0</v>
      </c>
      <c r="AD38" s="173">
        <f t="shared" si="13"/>
        <v>0</v>
      </c>
      <c r="AE38" s="173">
        <f t="shared" si="14"/>
        <v>0</v>
      </c>
      <c r="AF38" s="173">
        <f t="shared" si="15"/>
        <v>0</v>
      </c>
    </row>
    <row r="39" spans="1:32" ht="12.75">
      <c r="A39" s="248"/>
      <c r="B39" s="249"/>
      <c r="C39" s="250" t="s">
        <v>53</v>
      </c>
      <c r="D39" s="248"/>
      <c r="E39" s="251"/>
      <c r="F39" s="251"/>
      <c r="G39" s="241">
        <f t="shared" si="5"/>
        <v>0</v>
      </c>
      <c r="H39" s="105"/>
      <c r="I39" s="105"/>
      <c r="J39" s="105"/>
      <c r="K39" s="105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>
        <v>1</v>
      </c>
      <c r="AB39" s="173">
        <f t="shared" si="11"/>
        <v>0</v>
      </c>
      <c r="AC39" s="173">
        <f t="shared" si="12"/>
        <v>0</v>
      </c>
      <c r="AD39" s="173">
        <f t="shared" si="13"/>
        <v>0</v>
      </c>
      <c r="AE39" s="173">
        <f t="shared" si="14"/>
        <v>0</v>
      </c>
      <c r="AF39" s="173">
        <f t="shared" si="15"/>
        <v>0</v>
      </c>
    </row>
    <row r="40" spans="1:33" ht="12.75">
      <c r="A40" s="106"/>
      <c r="B40" s="107" t="s">
        <v>181</v>
      </c>
      <c r="C40" s="108" t="str">
        <f>CONCATENATE(B34," ",C34)</f>
        <v>610 Úpravy povrchů vnitřní                            </v>
      </c>
      <c r="D40" s="106"/>
      <c r="E40" s="109"/>
      <c r="F40" s="109"/>
      <c r="G40" s="158">
        <f>SUM(G35:G39)</f>
        <v>0</v>
      </c>
      <c r="H40" s="159">
        <v>0.314</v>
      </c>
      <c r="I40" s="109"/>
      <c r="J40" s="109"/>
      <c r="K40" s="109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B40" s="111">
        <f>SUM(AB34:AB39)</f>
        <v>0</v>
      </c>
      <c r="AC40" s="111">
        <f>SUM(AC34:AC39)</f>
        <v>0</v>
      </c>
      <c r="AD40" s="111">
        <f>SUM(AD34:AD39)</f>
        <v>0</v>
      </c>
      <c r="AE40" s="111">
        <f>SUM(AE34:AE39)</f>
        <v>0</v>
      </c>
      <c r="AF40" s="111">
        <f>SUM(AF34:AF39)</f>
        <v>0</v>
      </c>
      <c r="AG40" s="111">
        <f>SUM(AG32:AG33)</f>
        <v>0</v>
      </c>
    </row>
    <row r="41" spans="1:32" ht="12.75">
      <c r="A41" s="242" t="s">
        <v>194</v>
      </c>
      <c r="B41" s="243">
        <v>960</v>
      </c>
      <c r="C41" s="244" t="s">
        <v>204</v>
      </c>
      <c r="D41" s="245"/>
      <c r="E41" s="246"/>
      <c r="F41" s="246"/>
      <c r="G41" s="247">
        <f t="shared" si="5"/>
        <v>0</v>
      </c>
      <c r="H41" s="125" t="s">
        <v>216</v>
      </c>
      <c r="I41" s="105"/>
      <c r="J41" s="105"/>
      <c r="K41" s="105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B41" s="173">
        <f aca="true" t="shared" si="16" ref="AB41:AB63">IF(AA41=1,G41,)</f>
        <v>0</v>
      </c>
      <c r="AC41" s="173">
        <f aca="true" t="shared" si="17" ref="AC41:AC63">IF(AA41=2,G41,)</f>
        <v>0</v>
      </c>
      <c r="AD41" s="173">
        <f aca="true" t="shared" si="18" ref="AD41:AD63">IF(AA41=3,G41,)</f>
        <v>0</v>
      </c>
      <c r="AE41" s="173">
        <f aca="true" t="shared" si="19" ref="AE41:AE63">IF(AA41=4,G41,)</f>
        <v>0</v>
      </c>
      <c r="AF41" s="173">
        <f aca="true" t="shared" si="20" ref="AF41:AF63">IF(AA41=5,G41,)</f>
        <v>0</v>
      </c>
    </row>
    <row r="42" spans="1:32" ht="12.75">
      <c r="A42" s="230">
        <v>22</v>
      </c>
      <c r="B42" s="231">
        <v>767321810</v>
      </c>
      <c r="C42" s="232" t="s">
        <v>221</v>
      </c>
      <c r="D42" s="233" t="s">
        <v>196</v>
      </c>
      <c r="E42" s="234">
        <v>3</v>
      </c>
      <c r="F42" s="235">
        <v>0</v>
      </c>
      <c r="G42" s="224">
        <f t="shared" si="5"/>
        <v>0</v>
      </c>
      <c r="H42" s="126"/>
      <c r="I42" s="126">
        <v>0.116</v>
      </c>
      <c r="J42" s="126">
        <v>0</v>
      </c>
      <c r="K42" s="126">
        <v>0.003</v>
      </c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>
        <v>1</v>
      </c>
      <c r="AB42" s="173">
        <f t="shared" si="16"/>
        <v>0</v>
      </c>
      <c r="AC42" s="173">
        <f t="shared" si="17"/>
        <v>0</v>
      </c>
      <c r="AD42" s="173">
        <f t="shared" si="18"/>
        <v>0</v>
      </c>
      <c r="AE42" s="173">
        <f t="shared" si="19"/>
        <v>0</v>
      </c>
      <c r="AF42" s="173">
        <f t="shared" si="20"/>
        <v>0</v>
      </c>
    </row>
    <row r="43" spans="1:32" ht="12.75">
      <c r="A43" s="230">
        <v>23</v>
      </c>
      <c r="B43" s="231">
        <v>776510010</v>
      </c>
      <c r="C43" s="232" t="s">
        <v>4</v>
      </c>
      <c r="D43" s="233" t="s">
        <v>196</v>
      </c>
      <c r="E43" s="234">
        <v>38.7</v>
      </c>
      <c r="F43" s="235">
        <v>0</v>
      </c>
      <c r="G43" s="224">
        <f t="shared" si="5"/>
        <v>0</v>
      </c>
      <c r="H43" s="126">
        <v>0.029</v>
      </c>
      <c r="I43" s="126">
        <v>8.127</v>
      </c>
      <c r="J43" s="126">
        <v>0.00741</v>
      </c>
      <c r="K43" s="126">
        <v>2.1</v>
      </c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>
        <v>1</v>
      </c>
      <c r="AB43" s="173">
        <f t="shared" si="16"/>
        <v>0</v>
      </c>
      <c r="AC43" s="173">
        <f t="shared" si="17"/>
        <v>0</v>
      </c>
      <c r="AD43" s="173">
        <f t="shared" si="18"/>
        <v>0</v>
      </c>
      <c r="AE43" s="173">
        <f t="shared" si="19"/>
        <v>0</v>
      </c>
      <c r="AF43" s="173">
        <f t="shared" si="20"/>
        <v>0</v>
      </c>
    </row>
    <row r="44" spans="1:32" ht="12.75">
      <c r="A44" s="230">
        <v>24</v>
      </c>
      <c r="B44" s="231">
        <v>963012510</v>
      </c>
      <c r="C44" s="232" t="s">
        <v>54</v>
      </c>
      <c r="D44" s="233" t="s">
        <v>195</v>
      </c>
      <c r="E44" s="234">
        <v>3.87</v>
      </c>
      <c r="F44" s="235">
        <v>0</v>
      </c>
      <c r="G44" s="224">
        <f t="shared" si="5"/>
        <v>0</v>
      </c>
      <c r="H44" s="126">
        <v>0.016</v>
      </c>
      <c r="I44" s="126">
        <v>1.069</v>
      </c>
      <c r="J44" s="126">
        <v>0.01827</v>
      </c>
      <c r="K44" s="126">
        <v>1.26</v>
      </c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>
        <v>1</v>
      </c>
      <c r="AB44" s="173">
        <f t="shared" si="16"/>
        <v>0</v>
      </c>
      <c r="AC44" s="173">
        <f t="shared" si="17"/>
        <v>0</v>
      </c>
      <c r="AD44" s="173">
        <f t="shared" si="18"/>
        <v>0</v>
      </c>
      <c r="AE44" s="173">
        <f t="shared" si="19"/>
        <v>0</v>
      </c>
      <c r="AF44" s="173">
        <f t="shared" si="20"/>
        <v>0</v>
      </c>
    </row>
    <row r="45" spans="1:32" ht="12.75">
      <c r="A45" s="230">
        <v>25</v>
      </c>
      <c r="B45" s="231">
        <v>964073331</v>
      </c>
      <c r="C45" s="232" t="s">
        <v>55</v>
      </c>
      <c r="D45" s="233" t="s">
        <v>197</v>
      </c>
      <c r="E45" s="234">
        <v>0.84848</v>
      </c>
      <c r="F45" s="235">
        <v>0</v>
      </c>
      <c r="G45" s="224">
        <f t="shared" si="5"/>
        <v>0</v>
      </c>
      <c r="H45" s="126"/>
      <c r="I45" s="126">
        <v>17.879</v>
      </c>
      <c r="J45" s="126">
        <v>0</v>
      </c>
      <c r="K45" s="126">
        <v>2.2</v>
      </c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>
        <v>1</v>
      </c>
      <c r="AB45" s="173">
        <f t="shared" si="16"/>
        <v>0</v>
      </c>
      <c r="AC45" s="173">
        <f t="shared" si="17"/>
        <v>0</v>
      </c>
      <c r="AD45" s="173">
        <f t="shared" si="18"/>
        <v>0</v>
      </c>
      <c r="AE45" s="173">
        <f t="shared" si="19"/>
        <v>0</v>
      </c>
      <c r="AF45" s="173">
        <f t="shared" si="20"/>
        <v>0</v>
      </c>
    </row>
    <row r="46" spans="1:32" ht="22.5">
      <c r="A46" s="230">
        <v>26</v>
      </c>
      <c r="B46" s="231">
        <v>9650414211</v>
      </c>
      <c r="C46" s="232" t="s">
        <v>222</v>
      </c>
      <c r="D46" s="233" t="s">
        <v>195</v>
      </c>
      <c r="E46" s="234">
        <v>3.87</v>
      </c>
      <c r="F46" s="235">
        <v>0</v>
      </c>
      <c r="G46" s="224">
        <f t="shared" si="5"/>
        <v>0</v>
      </c>
      <c r="H46" s="126"/>
      <c r="I46" s="126"/>
      <c r="J46" s="126">
        <v>0</v>
      </c>
      <c r="K46" s="126">
        <v>0</v>
      </c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>
        <v>1</v>
      </c>
      <c r="AB46" s="173">
        <f t="shared" si="16"/>
        <v>0</v>
      </c>
      <c r="AC46" s="173">
        <f t="shared" si="17"/>
        <v>0</v>
      </c>
      <c r="AD46" s="173">
        <f t="shared" si="18"/>
        <v>0</v>
      </c>
      <c r="AE46" s="173">
        <f t="shared" si="19"/>
        <v>0</v>
      </c>
      <c r="AF46" s="173">
        <f t="shared" si="20"/>
        <v>0</v>
      </c>
    </row>
    <row r="47" spans="1:32" ht="12.75">
      <c r="A47" s="230"/>
      <c r="B47" s="231"/>
      <c r="C47" s="252" t="s">
        <v>223</v>
      </c>
      <c r="D47" s="233"/>
      <c r="E47" s="234"/>
      <c r="F47" s="235"/>
      <c r="G47" s="224">
        <f t="shared" si="5"/>
        <v>0</v>
      </c>
      <c r="H47" s="126">
        <v>0.006</v>
      </c>
      <c r="I47" s="126">
        <v>0.744</v>
      </c>
      <c r="J47" s="126">
        <v>0.00049</v>
      </c>
      <c r="K47" s="126">
        <v>0.062</v>
      </c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>
        <v>1</v>
      </c>
      <c r="AB47" s="173">
        <f t="shared" si="16"/>
        <v>0</v>
      </c>
      <c r="AC47" s="173">
        <f t="shared" si="17"/>
        <v>0</v>
      </c>
      <c r="AD47" s="173">
        <f t="shared" si="18"/>
        <v>0</v>
      </c>
      <c r="AE47" s="173">
        <f t="shared" si="19"/>
        <v>0</v>
      </c>
      <c r="AF47" s="173">
        <f t="shared" si="20"/>
        <v>0</v>
      </c>
    </row>
    <row r="48" spans="1:32" ht="22.5">
      <c r="A48" s="230">
        <v>27</v>
      </c>
      <c r="B48" s="231">
        <v>9650422312</v>
      </c>
      <c r="C48" s="232" t="s">
        <v>56</v>
      </c>
      <c r="D48" s="233" t="s">
        <v>195</v>
      </c>
      <c r="E48" s="234">
        <v>4.257</v>
      </c>
      <c r="F48" s="235">
        <v>0</v>
      </c>
      <c r="G48" s="224">
        <f t="shared" si="5"/>
        <v>0</v>
      </c>
      <c r="H48" s="126">
        <v>0.003</v>
      </c>
      <c r="I48" s="126">
        <v>0.278</v>
      </c>
      <c r="J48" s="126">
        <v>0.00049</v>
      </c>
      <c r="K48" s="126">
        <v>0.04</v>
      </c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>
        <v>1</v>
      </c>
      <c r="AB48" s="173">
        <f t="shared" si="16"/>
        <v>0</v>
      </c>
      <c r="AC48" s="173">
        <f t="shared" si="17"/>
        <v>0</v>
      </c>
      <c r="AD48" s="173">
        <f t="shared" si="18"/>
        <v>0</v>
      </c>
      <c r="AE48" s="173">
        <f t="shared" si="19"/>
        <v>0</v>
      </c>
      <c r="AF48" s="173">
        <f t="shared" si="20"/>
        <v>0</v>
      </c>
    </row>
    <row r="49" spans="1:32" ht="12.75">
      <c r="A49" s="230"/>
      <c r="B49" s="231"/>
      <c r="C49" s="252" t="s">
        <v>223</v>
      </c>
      <c r="D49" s="233"/>
      <c r="E49" s="234"/>
      <c r="F49" s="235"/>
      <c r="G49" s="224">
        <f t="shared" si="5"/>
        <v>0</v>
      </c>
      <c r="H49" s="126"/>
      <c r="I49" s="126">
        <v>0.278</v>
      </c>
      <c r="J49" s="126">
        <v>0</v>
      </c>
      <c r="K49" s="126">
        <v>0.04</v>
      </c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>
        <v>1</v>
      </c>
      <c r="AB49" s="173">
        <f t="shared" si="16"/>
        <v>0</v>
      </c>
      <c r="AC49" s="173">
        <f t="shared" si="17"/>
        <v>0</v>
      </c>
      <c r="AD49" s="173">
        <f t="shared" si="18"/>
        <v>0</v>
      </c>
      <c r="AE49" s="173">
        <f t="shared" si="19"/>
        <v>0</v>
      </c>
      <c r="AF49" s="173">
        <f t="shared" si="20"/>
        <v>0</v>
      </c>
    </row>
    <row r="50" spans="1:32" ht="12.75">
      <c r="A50" s="230">
        <v>28</v>
      </c>
      <c r="B50" s="231" t="s">
        <v>224</v>
      </c>
      <c r="C50" s="232" t="s">
        <v>225</v>
      </c>
      <c r="D50" s="233" t="s">
        <v>119</v>
      </c>
      <c r="E50" s="234">
        <v>12.9</v>
      </c>
      <c r="F50" s="235">
        <v>0</v>
      </c>
      <c r="G50" s="224">
        <f t="shared" si="5"/>
        <v>0</v>
      </c>
      <c r="H50" s="126"/>
      <c r="I50" s="126"/>
      <c r="J50" s="126">
        <v>0</v>
      </c>
      <c r="K50" s="126">
        <v>0</v>
      </c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>
        <v>1</v>
      </c>
      <c r="AB50" s="173">
        <f t="shared" si="16"/>
        <v>0</v>
      </c>
      <c r="AC50" s="173">
        <f t="shared" si="17"/>
        <v>0</v>
      </c>
      <c r="AD50" s="173">
        <f t="shared" si="18"/>
        <v>0</v>
      </c>
      <c r="AE50" s="173">
        <f t="shared" si="19"/>
        <v>0</v>
      </c>
      <c r="AF50" s="173">
        <f t="shared" si="20"/>
        <v>0</v>
      </c>
    </row>
    <row r="51" spans="1:32" ht="12.75">
      <c r="A51" s="230"/>
      <c r="B51" s="231"/>
      <c r="C51" s="252" t="s">
        <v>223</v>
      </c>
      <c r="D51" s="233"/>
      <c r="E51" s="234"/>
      <c r="F51" s="235"/>
      <c r="G51" s="224">
        <f t="shared" si="5"/>
        <v>0</v>
      </c>
      <c r="H51" s="126"/>
      <c r="I51" s="126"/>
      <c r="J51" s="126">
        <v>0</v>
      </c>
      <c r="K51" s="126">
        <v>0</v>
      </c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>
        <v>1</v>
      </c>
      <c r="AB51" s="173">
        <f t="shared" si="16"/>
        <v>0</v>
      </c>
      <c r="AC51" s="173">
        <f t="shared" si="17"/>
        <v>0</v>
      </c>
      <c r="AD51" s="173">
        <f t="shared" si="18"/>
        <v>0</v>
      </c>
      <c r="AE51" s="173">
        <f t="shared" si="19"/>
        <v>0</v>
      </c>
      <c r="AF51" s="173">
        <f t="shared" si="20"/>
        <v>0</v>
      </c>
    </row>
    <row r="52" spans="1:32" ht="12.75">
      <c r="A52" s="230">
        <v>29</v>
      </c>
      <c r="B52" s="231">
        <v>973031335</v>
      </c>
      <c r="C52" s="232" t="s">
        <v>57</v>
      </c>
      <c r="D52" s="233" t="s">
        <v>191</v>
      </c>
      <c r="E52" s="234">
        <v>12</v>
      </c>
      <c r="F52" s="235">
        <v>0</v>
      </c>
      <c r="G52" s="224">
        <f t="shared" si="5"/>
        <v>0</v>
      </c>
      <c r="H52" s="126"/>
      <c r="I52" s="126"/>
      <c r="J52" s="126">
        <v>0</v>
      </c>
      <c r="K52" s="126">
        <v>0</v>
      </c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>
        <v>1</v>
      </c>
      <c r="AB52" s="173">
        <f t="shared" si="16"/>
        <v>0</v>
      </c>
      <c r="AC52" s="173">
        <f t="shared" si="17"/>
        <v>0</v>
      </c>
      <c r="AD52" s="173">
        <f t="shared" si="18"/>
        <v>0</v>
      </c>
      <c r="AE52" s="173">
        <f t="shared" si="19"/>
        <v>0</v>
      </c>
      <c r="AF52" s="173">
        <f t="shared" si="20"/>
        <v>0</v>
      </c>
    </row>
    <row r="53" spans="1:32" ht="12.75">
      <c r="A53" s="230">
        <v>30</v>
      </c>
      <c r="B53" s="231">
        <v>974031164</v>
      </c>
      <c r="C53" s="232" t="s">
        <v>58</v>
      </c>
      <c r="D53" s="233" t="s">
        <v>119</v>
      </c>
      <c r="E53" s="234">
        <v>6.95</v>
      </c>
      <c r="F53" s="235">
        <v>0</v>
      </c>
      <c r="G53" s="224">
        <f t="shared" si="5"/>
        <v>0</v>
      </c>
      <c r="H53" s="126"/>
      <c r="I53" s="126"/>
      <c r="J53" s="126">
        <v>0</v>
      </c>
      <c r="K53" s="126">
        <v>0</v>
      </c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>
        <v>1</v>
      </c>
      <c r="AB53" s="173">
        <f t="shared" si="16"/>
        <v>0</v>
      </c>
      <c r="AC53" s="173">
        <f t="shared" si="17"/>
        <v>0</v>
      </c>
      <c r="AD53" s="173">
        <f t="shared" si="18"/>
        <v>0</v>
      </c>
      <c r="AE53" s="173">
        <f t="shared" si="19"/>
        <v>0</v>
      </c>
      <c r="AF53" s="173">
        <f t="shared" si="20"/>
        <v>0</v>
      </c>
    </row>
    <row r="54" spans="1:32" ht="12.75">
      <c r="A54" s="230">
        <v>31</v>
      </c>
      <c r="B54" s="231">
        <v>974031169</v>
      </c>
      <c r="C54" s="232" t="s">
        <v>59</v>
      </c>
      <c r="D54" s="233" t="s">
        <v>119</v>
      </c>
      <c r="E54" s="234">
        <v>6.95</v>
      </c>
      <c r="F54" s="235">
        <v>0</v>
      </c>
      <c r="G54" s="224">
        <f t="shared" si="5"/>
        <v>0</v>
      </c>
      <c r="H54" s="126"/>
      <c r="I54" s="126"/>
      <c r="J54" s="126">
        <v>0</v>
      </c>
      <c r="K54" s="126">
        <v>0</v>
      </c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>
        <v>1</v>
      </c>
      <c r="AB54" s="173">
        <f t="shared" si="16"/>
        <v>0</v>
      </c>
      <c r="AC54" s="173">
        <f t="shared" si="17"/>
        <v>0</v>
      </c>
      <c r="AD54" s="173">
        <f t="shared" si="18"/>
        <v>0</v>
      </c>
      <c r="AE54" s="173">
        <f t="shared" si="19"/>
        <v>0</v>
      </c>
      <c r="AF54" s="173">
        <f t="shared" si="20"/>
        <v>0</v>
      </c>
    </row>
    <row r="55" spans="1:32" ht="12.75">
      <c r="A55" s="230">
        <v>32</v>
      </c>
      <c r="B55" s="231">
        <v>975043111</v>
      </c>
      <c r="C55" s="232" t="s">
        <v>226</v>
      </c>
      <c r="D55" s="233" t="s">
        <v>119</v>
      </c>
      <c r="E55" s="234">
        <v>6</v>
      </c>
      <c r="F55" s="235">
        <v>0</v>
      </c>
      <c r="G55" s="224">
        <f t="shared" si="5"/>
        <v>0</v>
      </c>
      <c r="H55" s="126"/>
      <c r="I55" s="126"/>
      <c r="J55" s="126">
        <v>0</v>
      </c>
      <c r="K55" s="126">
        <v>0</v>
      </c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>
        <v>1</v>
      </c>
      <c r="AB55" s="173">
        <f t="shared" si="16"/>
        <v>0</v>
      </c>
      <c r="AC55" s="173">
        <f t="shared" si="17"/>
        <v>0</v>
      </c>
      <c r="AD55" s="173">
        <f t="shared" si="18"/>
        <v>0</v>
      </c>
      <c r="AE55" s="173">
        <f t="shared" si="19"/>
        <v>0</v>
      </c>
      <c r="AF55" s="173">
        <f t="shared" si="20"/>
        <v>0</v>
      </c>
    </row>
    <row r="56" spans="1:32" ht="12.75">
      <c r="A56" s="220"/>
      <c r="B56" s="221"/>
      <c r="C56" s="252" t="s">
        <v>227</v>
      </c>
      <c r="D56" s="220"/>
      <c r="E56" s="223"/>
      <c r="F56" s="223"/>
      <c r="G56" s="224">
        <f t="shared" si="5"/>
        <v>0</v>
      </c>
      <c r="H56" s="126"/>
      <c r="I56" s="126"/>
      <c r="J56" s="126">
        <v>0</v>
      </c>
      <c r="K56" s="126">
        <v>0</v>
      </c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>
        <v>1</v>
      </c>
      <c r="AB56" s="173">
        <f t="shared" si="16"/>
        <v>0</v>
      </c>
      <c r="AC56" s="173">
        <f t="shared" si="17"/>
        <v>0</v>
      </c>
      <c r="AD56" s="173">
        <f t="shared" si="18"/>
        <v>0</v>
      </c>
      <c r="AE56" s="173">
        <f t="shared" si="19"/>
        <v>0</v>
      </c>
      <c r="AF56" s="173">
        <f t="shared" si="20"/>
        <v>0</v>
      </c>
    </row>
    <row r="57" spans="1:32" ht="12.75">
      <c r="A57" s="230">
        <v>33</v>
      </c>
      <c r="B57" s="231">
        <v>979011111</v>
      </c>
      <c r="C57" s="232" t="s">
        <v>60</v>
      </c>
      <c r="D57" s="233" t="s">
        <v>197</v>
      </c>
      <c r="E57" s="234">
        <v>28.491</v>
      </c>
      <c r="F57" s="235">
        <v>0</v>
      </c>
      <c r="G57" s="224">
        <f t="shared" si="5"/>
        <v>0</v>
      </c>
      <c r="H57" s="126"/>
      <c r="I57" s="126"/>
      <c r="J57" s="126"/>
      <c r="K57" s="126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>
        <v>1</v>
      </c>
      <c r="AB57" s="173">
        <f t="shared" si="16"/>
        <v>0</v>
      </c>
      <c r="AC57" s="173">
        <f t="shared" si="17"/>
        <v>0</v>
      </c>
      <c r="AD57" s="173">
        <f t="shared" si="18"/>
        <v>0</v>
      </c>
      <c r="AE57" s="173">
        <f t="shared" si="19"/>
        <v>0</v>
      </c>
      <c r="AF57" s="173">
        <f t="shared" si="20"/>
        <v>0</v>
      </c>
    </row>
    <row r="58" spans="1:32" ht="12.75">
      <c r="A58" s="230">
        <v>34</v>
      </c>
      <c r="B58" s="231">
        <v>979081111</v>
      </c>
      <c r="C58" s="232" t="s">
        <v>61</v>
      </c>
      <c r="D58" s="233" t="s">
        <v>197</v>
      </c>
      <c r="E58" s="234">
        <v>28.491</v>
      </c>
      <c r="F58" s="235">
        <v>0</v>
      </c>
      <c r="G58" s="224">
        <f t="shared" si="5"/>
        <v>0</v>
      </c>
      <c r="H58" s="126"/>
      <c r="I58" s="126"/>
      <c r="J58" s="126"/>
      <c r="K58" s="126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>
        <v>1</v>
      </c>
      <c r="AB58" s="173">
        <f t="shared" si="16"/>
        <v>0</v>
      </c>
      <c r="AC58" s="173">
        <f t="shared" si="17"/>
        <v>0</v>
      </c>
      <c r="AD58" s="173">
        <f t="shared" si="18"/>
        <v>0</v>
      </c>
      <c r="AE58" s="173">
        <f t="shared" si="19"/>
        <v>0</v>
      </c>
      <c r="AF58" s="173">
        <f t="shared" si="20"/>
        <v>0</v>
      </c>
    </row>
    <row r="59" spans="1:32" ht="12.75">
      <c r="A59" s="230">
        <v>35</v>
      </c>
      <c r="B59" s="231">
        <v>979081121</v>
      </c>
      <c r="C59" s="232" t="s">
        <v>62</v>
      </c>
      <c r="D59" s="233" t="s">
        <v>197</v>
      </c>
      <c r="E59" s="234">
        <v>569.82</v>
      </c>
      <c r="F59" s="235">
        <v>0</v>
      </c>
      <c r="G59" s="224">
        <f t="shared" si="5"/>
        <v>0</v>
      </c>
      <c r="H59" s="126"/>
      <c r="I59" s="126"/>
      <c r="J59" s="126"/>
      <c r="K59" s="126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>
        <v>1</v>
      </c>
      <c r="AB59" s="173">
        <f t="shared" si="16"/>
        <v>0</v>
      </c>
      <c r="AC59" s="173">
        <f t="shared" si="17"/>
        <v>0</v>
      </c>
      <c r="AD59" s="173">
        <f t="shared" si="18"/>
        <v>0</v>
      </c>
      <c r="AE59" s="173">
        <f t="shared" si="19"/>
        <v>0</v>
      </c>
      <c r="AF59" s="173">
        <f t="shared" si="20"/>
        <v>0</v>
      </c>
    </row>
    <row r="60" spans="1:32" ht="12.75">
      <c r="A60" s="230">
        <v>36</v>
      </c>
      <c r="B60" s="231">
        <v>979082111</v>
      </c>
      <c r="C60" s="232" t="s">
        <v>64</v>
      </c>
      <c r="D60" s="233" t="s">
        <v>197</v>
      </c>
      <c r="E60" s="234">
        <v>28.491</v>
      </c>
      <c r="F60" s="235">
        <v>0</v>
      </c>
      <c r="G60" s="224">
        <f t="shared" si="5"/>
        <v>0</v>
      </c>
      <c r="H60" s="126"/>
      <c r="I60" s="126"/>
      <c r="J60" s="126"/>
      <c r="K60" s="126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>
        <v>1</v>
      </c>
      <c r="AB60" s="173">
        <f t="shared" si="16"/>
        <v>0</v>
      </c>
      <c r="AC60" s="173">
        <f t="shared" si="17"/>
        <v>0</v>
      </c>
      <c r="AD60" s="173">
        <f t="shared" si="18"/>
        <v>0</v>
      </c>
      <c r="AE60" s="173">
        <f t="shared" si="19"/>
        <v>0</v>
      </c>
      <c r="AF60" s="173">
        <f t="shared" si="20"/>
        <v>0</v>
      </c>
    </row>
    <row r="61" spans="1:32" ht="12.75">
      <c r="A61" s="230">
        <v>37</v>
      </c>
      <c r="B61" s="231">
        <v>979082121</v>
      </c>
      <c r="C61" s="232" t="s">
        <v>66</v>
      </c>
      <c r="D61" s="233" t="s">
        <v>197</v>
      </c>
      <c r="E61" s="234">
        <v>28.491</v>
      </c>
      <c r="F61" s="235">
        <v>0</v>
      </c>
      <c r="G61" s="224">
        <f t="shared" si="5"/>
        <v>0</v>
      </c>
      <c r="H61" s="126"/>
      <c r="I61" s="126"/>
      <c r="J61" s="126"/>
      <c r="K61" s="126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>
        <v>1</v>
      </c>
      <c r="AB61" s="173">
        <f t="shared" si="16"/>
        <v>0</v>
      </c>
      <c r="AC61" s="173">
        <f t="shared" si="17"/>
        <v>0</v>
      </c>
      <c r="AD61" s="173">
        <f t="shared" si="18"/>
        <v>0</v>
      </c>
      <c r="AE61" s="173">
        <f t="shared" si="19"/>
        <v>0</v>
      </c>
      <c r="AF61" s="173">
        <f t="shared" si="20"/>
        <v>0</v>
      </c>
    </row>
    <row r="62" spans="1:32" ht="12.75">
      <c r="A62" s="230">
        <v>38</v>
      </c>
      <c r="B62" s="231">
        <v>979990101</v>
      </c>
      <c r="C62" s="232" t="s">
        <v>67</v>
      </c>
      <c r="D62" s="233" t="s">
        <v>197</v>
      </c>
      <c r="E62" s="234">
        <v>28.375</v>
      </c>
      <c r="F62" s="235">
        <v>0</v>
      </c>
      <c r="G62" s="224">
        <f t="shared" si="5"/>
        <v>0</v>
      </c>
      <c r="H62" s="126"/>
      <c r="I62" s="126"/>
      <c r="J62" s="126"/>
      <c r="K62" s="126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>
        <v>1</v>
      </c>
      <c r="AB62" s="173">
        <f t="shared" si="16"/>
        <v>0</v>
      </c>
      <c r="AC62" s="173">
        <f t="shared" si="17"/>
        <v>0</v>
      </c>
      <c r="AD62" s="173">
        <f t="shared" si="18"/>
        <v>0</v>
      </c>
      <c r="AE62" s="173">
        <f t="shared" si="19"/>
        <v>0</v>
      </c>
      <c r="AF62" s="173">
        <f t="shared" si="20"/>
        <v>0</v>
      </c>
    </row>
    <row r="63" spans="1:32" ht="12.75">
      <c r="A63" s="236">
        <v>39</v>
      </c>
      <c r="B63" s="237">
        <v>979990181</v>
      </c>
      <c r="C63" s="238" t="s">
        <v>68</v>
      </c>
      <c r="D63" s="239" t="s">
        <v>197</v>
      </c>
      <c r="E63" s="240">
        <v>0.116</v>
      </c>
      <c r="F63" s="235">
        <v>0</v>
      </c>
      <c r="G63" s="241">
        <f t="shared" si="5"/>
        <v>0</v>
      </c>
      <c r="H63" s="126"/>
      <c r="I63" s="126"/>
      <c r="J63" s="126"/>
      <c r="K63" s="126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>
        <v>1</v>
      </c>
      <c r="AB63" s="173">
        <f t="shared" si="16"/>
        <v>0</v>
      </c>
      <c r="AC63" s="173">
        <f t="shared" si="17"/>
        <v>0</v>
      </c>
      <c r="AD63" s="173">
        <f t="shared" si="18"/>
        <v>0</v>
      </c>
      <c r="AE63" s="173">
        <f t="shared" si="19"/>
        <v>0</v>
      </c>
      <c r="AF63" s="173">
        <f t="shared" si="20"/>
        <v>0</v>
      </c>
    </row>
    <row r="64" spans="1:33" ht="12.75">
      <c r="A64" s="106"/>
      <c r="B64" s="107" t="s">
        <v>181</v>
      </c>
      <c r="C64" s="108" t="str">
        <f>CONCATENATE(B41," ",C41)</f>
        <v>960 Bourání konstrukcí                                </v>
      </c>
      <c r="D64" s="106"/>
      <c r="E64" s="109"/>
      <c r="F64" s="109"/>
      <c r="G64" s="158">
        <f>SUM(G41:G63)</f>
        <v>0</v>
      </c>
      <c r="H64" s="159">
        <v>0.22300000000000003</v>
      </c>
      <c r="I64" s="159">
        <v>37.618</v>
      </c>
      <c r="J64" s="109"/>
      <c r="K64" s="109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B64" s="111">
        <f>SUM(AB41:AB63)</f>
        <v>0</v>
      </c>
      <c r="AC64" s="111">
        <f>SUM(AC41:AC56)</f>
        <v>0</v>
      </c>
      <c r="AD64" s="111">
        <f>SUM(AD41:AD56)</f>
        <v>0</v>
      </c>
      <c r="AE64" s="111">
        <f>SUM(AE41:AE56)</f>
        <v>0</v>
      </c>
      <c r="AF64" s="111">
        <f>SUM(AF41:AF56)</f>
        <v>0</v>
      </c>
      <c r="AG64" s="111">
        <f>SUM(AG49:AG50)</f>
        <v>0</v>
      </c>
    </row>
    <row r="65" spans="1:32" ht="12.75">
      <c r="A65" s="242" t="s">
        <v>194</v>
      </c>
      <c r="B65" s="243">
        <v>900</v>
      </c>
      <c r="C65" s="244" t="s">
        <v>217</v>
      </c>
      <c r="D65" s="245"/>
      <c r="E65" s="246"/>
      <c r="F65" s="246"/>
      <c r="G65" s="247">
        <f t="shared" si="5"/>
        <v>0</v>
      </c>
      <c r="H65" s="125" t="s">
        <v>205</v>
      </c>
      <c r="I65" s="105"/>
      <c r="J65" s="105"/>
      <c r="K65" s="105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B65" s="173">
        <f>IF(AA65=1,G65,)</f>
        <v>0</v>
      </c>
      <c r="AC65" s="173">
        <f>IF(AA65=2,G65,)</f>
        <v>0</v>
      </c>
      <c r="AD65" s="173">
        <f>IF(AA65=3,G65,)</f>
        <v>0</v>
      </c>
      <c r="AE65" s="173">
        <f>IF(AA65=4,G65,)</f>
        <v>0</v>
      </c>
      <c r="AF65" s="173">
        <f>IF(AA65=5,G65,)</f>
        <v>0</v>
      </c>
    </row>
    <row r="66" spans="1:32" ht="12.75">
      <c r="A66" s="230">
        <v>40</v>
      </c>
      <c r="B66" s="231" t="s">
        <v>69</v>
      </c>
      <c r="C66" s="232" t="s">
        <v>70</v>
      </c>
      <c r="D66" s="233" t="s">
        <v>196</v>
      </c>
      <c r="E66" s="234">
        <v>38.7</v>
      </c>
      <c r="F66" s="235">
        <v>0</v>
      </c>
      <c r="G66" s="224">
        <f t="shared" si="5"/>
        <v>0</v>
      </c>
      <c r="H66" s="126">
        <v>0.132</v>
      </c>
      <c r="I66" s="126"/>
      <c r="J66" s="126">
        <v>0.00342</v>
      </c>
      <c r="K66" s="126">
        <v>0</v>
      </c>
      <c r="L66" s="280"/>
      <c r="M66" s="280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>
        <v>1</v>
      </c>
      <c r="AB66" s="173">
        <f>IF(AA66=1,G66,)</f>
        <v>0</v>
      </c>
      <c r="AC66" s="173">
        <f>IF(AA66=2,G66,)</f>
        <v>0</v>
      </c>
      <c r="AD66" s="173">
        <f>IF(AA66=3,G66,)</f>
        <v>0</v>
      </c>
      <c r="AE66" s="173">
        <f>IF(AA66=4,G66,)</f>
        <v>0</v>
      </c>
      <c r="AF66" s="173">
        <f>IF(AA66=5,G66,)</f>
        <v>0</v>
      </c>
    </row>
    <row r="67" spans="1:32" ht="12.75">
      <c r="A67" s="230">
        <v>41</v>
      </c>
      <c r="B67" s="231" t="s">
        <v>71</v>
      </c>
      <c r="C67" s="232" t="s">
        <v>72</v>
      </c>
      <c r="D67" s="233" t="s">
        <v>196</v>
      </c>
      <c r="E67" s="234">
        <v>38.7</v>
      </c>
      <c r="F67" s="235">
        <v>0</v>
      </c>
      <c r="G67" s="224">
        <f t="shared" si="5"/>
        <v>0</v>
      </c>
      <c r="H67" s="126">
        <v>0.079</v>
      </c>
      <c r="I67" s="126"/>
      <c r="J67" s="126">
        <v>0.00205</v>
      </c>
      <c r="K67" s="126">
        <v>0</v>
      </c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>
        <v>1</v>
      </c>
      <c r="AB67" s="173">
        <f>IF(AA67=1,G67,)</f>
        <v>0</v>
      </c>
      <c r="AC67" s="173">
        <f>IF(AA67=2,G67,)</f>
        <v>0</v>
      </c>
      <c r="AD67" s="173">
        <f>IF(AA67=3,G67,)</f>
        <v>0</v>
      </c>
      <c r="AE67" s="173">
        <f>IF(AA67=4,G67,)</f>
        <v>0</v>
      </c>
      <c r="AF67" s="173">
        <f>IF(AA67=5,G67,)</f>
        <v>0</v>
      </c>
    </row>
    <row r="68" spans="1:32" ht="12.75">
      <c r="A68" s="236">
        <v>42</v>
      </c>
      <c r="B68" s="237" t="s">
        <v>73</v>
      </c>
      <c r="C68" s="238" t="s">
        <v>218</v>
      </c>
      <c r="D68" s="239" t="s">
        <v>197</v>
      </c>
      <c r="E68" s="240">
        <v>32.475</v>
      </c>
      <c r="F68" s="235">
        <v>0</v>
      </c>
      <c r="G68" s="241">
        <f t="shared" si="5"/>
        <v>0</v>
      </c>
      <c r="H68" s="126"/>
      <c r="I68" s="126"/>
      <c r="J68" s="126">
        <v>0</v>
      </c>
      <c r="K68" s="126">
        <v>0</v>
      </c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>
        <v>1</v>
      </c>
      <c r="AB68" s="173">
        <f>IF(AA68=1,G68,)</f>
        <v>0</v>
      </c>
      <c r="AC68" s="173">
        <f>IF(AA68=2,G68,)</f>
        <v>0</v>
      </c>
      <c r="AD68" s="173">
        <f>IF(AA68=3,G68,)</f>
        <v>0</v>
      </c>
      <c r="AE68" s="173">
        <f>IF(AA68=4,G68,)</f>
        <v>0</v>
      </c>
      <c r="AF68" s="173">
        <f>IF(AA68=5,G68,)</f>
        <v>0</v>
      </c>
    </row>
    <row r="69" spans="1:33" ht="12.75">
      <c r="A69" s="106"/>
      <c r="B69" s="107" t="s">
        <v>181</v>
      </c>
      <c r="C69" s="108" t="str">
        <f>CONCATENATE(B65," ",C65)</f>
        <v>900 Ostatní - přesun hmot                             </v>
      </c>
      <c r="D69" s="106"/>
      <c r="E69" s="109"/>
      <c r="F69" s="109"/>
      <c r="G69" s="158">
        <f>SUM(G65:G68)</f>
        <v>0</v>
      </c>
      <c r="H69" s="159">
        <v>0.5</v>
      </c>
      <c r="I69" s="109"/>
      <c r="J69" s="109"/>
      <c r="K69" s="109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B69" s="111">
        <f>SUM(AB65:AB68)</f>
        <v>0</v>
      </c>
      <c r="AC69" s="111">
        <f>SUM(AC65:AC68)</f>
        <v>0</v>
      </c>
      <c r="AD69" s="111">
        <f>SUM(AD65:AD68)</f>
        <v>0</v>
      </c>
      <c r="AE69" s="111">
        <f>SUM(AE65:AE68)</f>
        <v>0</v>
      </c>
      <c r="AF69" s="111">
        <f>SUM(AF65:AF68)</f>
        <v>0</v>
      </c>
      <c r="AG69" s="111">
        <f>SUM(AG54:AG55)</f>
        <v>0</v>
      </c>
    </row>
    <row r="70" spans="1:32" ht="12.75">
      <c r="A70" s="242" t="s">
        <v>194</v>
      </c>
      <c r="B70" s="243">
        <v>7671</v>
      </c>
      <c r="C70" s="244" t="s">
        <v>74</v>
      </c>
      <c r="D70" s="245"/>
      <c r="E70" s="246"/>
      <c r="F70" s="246"/>
      <c r="G70" s="247">
        <f t="shared" si="5"/>
        <v>0</v>
      </c>
      <c r="H70" s="125" t="s">
        <v>206</v>
      </c>
      <c r="I70" s="105"/>
      <c r="J70" s="105"/>
      <c r="K70" s="105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>
        <v>2</v>
      </c>
      <c r="AB70" s="173">
        <f>IF(AA70=1,G70,)</f>
        <v>0</v>
      </c>
      <c r="AC70" s="173">
        <f>IF(AA70=2,G70,)</f>
        <v>0</v>
      </c>
      <c r="AD70" s="173">
        <f>IF(AA70=3,G70,)</f>
        <v>0</v>
      </c>
      <c r="AE70" s="173">
        <f>IF(AA70=4,G70,)</f>
        <v>0</v>
      </c>
      <c r="AF70" s="173">
        <f>IF(AA70=5,G70,)</f>
        <v>0</v>
      </c>
    </row>
    <row r="71" spans="1:32" ht="22.5">
      <c r="A71" s="230">
        <v>43</v>
      </c>
      <c r="B71" s="231" t="s">
        <v>75</v>
      </c>
      <c r="C71" s="232" t="s">
        <v>76</v>
      </c>
      <c r="D71" s="233" t="s">
        <v>77</v>
      </c>
      <c r="E71" s="234">
        <v>1161.06</v>
      </c>
      <c r="F71" s="235">
        <v>0</v>
      </c>
      <c r="G71" s="224">
        <f t="shared" si="5"/>
        <v>0</v>
      </c>
      <c r="H71" s="126">
        <v>0.081</v>
      </c>
      <c r="I71" s="126"/>
      <c r="J71" s="126">
        <v>7E-05</v>
      </c>
      <c r="K71" s="126">
        <v>0</v>
      </c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>
        <v>2</v>
      </c>
      <c r="AB71" s="173">
        <f>IF(AA71=1,G71,)</f>
        <v>0</v>
      </c>
      <c r="AC71" s="173">
        <f>IF(AA71=2,G71,)</f>
        <v>0</v>
      </c>
      <c r="AD71" s="173">
        <f>IF(AA71=3,G71,)</f>
        <v>0</v>
      </c>
      <c r="AE71" s="173">
        <f>IF(AA71=4,G71,)</f>
        <v>0</v>
      </c>
      <c r="AF71" s="173">
        <f>IF(AA71=5,G71,)</f>
        <v>0</v>
      </c>
    </row>
    <row r="72" spans="1:32" ht="12.75">
      <c r="A72" s="230">
        <v>44</v>
      </c>
      <c r="B72" s="231">
        <v>134808250</v>
      </c>
      <c r="C72" s="232" t="s">
        <v>78</v>
      </c>
      <c r="D72" s="233" t="s">
        <v>197</v>
      </c>
      <c r="E72" s="234">
        <v>0.3853</v>
      </c>
      <c r="F72" s="235">
        <v>0</v>
      </c>
      <c r="G72" s="224">
        <f t="shared" si="5"/>
        <v>0</v>
      </c>
      <c r="H72" s="126">
        <v>0.385</v>
      </c>
      <c r="I72" s="126"/>
      <c r="J72" s="126">
        <v>1</v>
      </c>
      <c r="K72" s="126">
        <v>0</v>
      </c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>
        <v>2</v>
      </c>
      <c r="AB72" s="173">
        <f>IF(AA72=1,G72,)</f>
        <v>0</v>
      </c>
      <c r="AC72" s="173">
        <f>IF(AA72=2,G72,)</f>
        <v>0</v>
      </c>
      <c r="AD72" s="173">
        <f>IF(AA72=3,G72,)</f>
        <v>0</v>
      </c>
      <c r="AE72" s="173">
        <f>IF(AA72=4,G72,)</f>
        <v>0</v>
      </c>
      <c r="AF72" s="173">
        <f>IF(AA72=5,G72,)</f>
        <v>0</v>
      </c>
    </row>
    <row r="73" spans="1:32" ht="12.75">
      <c r="A73" s="230">
        <v>45</v>
      </c>
      <c r="B73" s="231">
        <v>134843100</v>
      </c>
      <c r="C73" s="232" t="s">
        <v>79</v>
      </c>
      <c r="D73" s="233" t="s">
        <v>197</v>
      </c>
      <c r="E73" s="234">
        <v>0.21266</v>
      </c>
      <c r="F73" s="235">
        <v>0</v>
      </c>
      <c r="G73" s="224">
        <f t="shared" si="5"/>
        <v>0</v>
      </c>
      <c r="H73" s="126">
        <v>0.213</v>
      </c>
      <c r="I73" s="126"/>
      <c r="J73" s="126">
        <v>1</v>
      </c>
      <c r="K73" s="126">
        <v>0</v>
      </c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>
        <v>2</v>
      </c>
      <c r="AB73" s="173">
        <f>IF(AA73=1,G73,)</f>
        <v>0</v>
      </c>
      <c r="AC73" s="173">
        <f>IF(AA73=2,G73,)</f>
        <v>0</v>
      </c>
      <c r="AD73" s="173">
        <f>IF(AA73=3,G73,)</f>
        <v>0</v>
      </c>
      <c r="AE73" s="173">
        <f>IF(AA73=4,G73,)</f>
        <v>0</v>
      </c>
      <c r="AF73" s="173">
        <f>IF(AA73=5,G73,)</f>
        <v>0</v>
      </c>
    </row>
    <row r="74" spans="1:32" ht="12.75">
      <c r="A74" s="236">
        <v>46</v>
      </c>
      <c r="B74" s="237">
        <v>134853200</v>
      </c>
      <c r="C74" s="238" t="s">
        <v>80</v>
      </c>
      <c r="D74" s="239" t="s">
        <v>197</v>
      </c>
      <c r="E74" s="240">
        <v>0.62116</v>
      </c>
      <c r="F74" s="235">
        <v>0</v>
      </c>
      <c r="G74" s="241">
        <f t="shared" si="5"/>
        <v>0</v>
      </c>
      <c r="H74" s="126">
        <v>0.621</v>
      </c>
      <c r="I74" s="126"/>
      <c r="J74" s="126">
        <v>1</v>
      </c>
      <c r="K74" s="126">
        <v>0</v>
      </c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>
        <v>2</v>
      </c>
      <c r="AB74" s="173">
        <f>IF(AA74=1,G74,)</f>
        <v>0</v>
      </c>
      <c r="AC74" s="173">
        <f>IF(AA74=2,G74,)</f>
        <v>0</v>
      </c>
      <c r="AD74" s="173">
        <f>IF(AA74=3,G74,)</f>
        <v>0</v>
      </c>
      <c r="AE74" s="173">
        <f>IF(AA74=4,G74,)</f>
        <v>0</v>
      </c>
      <c r="AF74" s="173">
        <f>IF(AA74=5,G74,)</f>
        <v>0</v>
      </c>
    </row>
    <row r="75" spans="1:33" ht="12.75">
      <c r="A75" s="106"/>
      <c r="B75" s="107" t="s">
        <v>181</v>
      </c>
      <c r="C75" s="108" t="str">
        <f>CONCATENATE(B70," ",C70)</f>
        <v>7671 Ocelové konstrukce schodiště                      </v>
      </c>
      <c r="D75" s="106"/>
      <c r="E75" s="109"/>
      <c r="F75" s="109"/>
      <c r="G75" s="158">
        <f>SUM(G70:G74)</f>
        <v>0</v>
      </c>
      <c r="H75" s="159">
        <v>0.025</v>
      </c>
      <c r="I75" s="109"/>
      <c r="J75" s="109"/>
      <c r="K75" s="109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B75" s="111">
        <f>SUM(AB70:AB74)</f>
        <v>0</v>
      </c>
      <c r="AC75" s="111">
        <f>SUM(AC70:AC74)</f>
        <v>0</v>
      </c>
      <c r="AD75" s="111">
        <f>SUM(AD70:AD74)</f>
        <v>0</v>
      </c>
      <c r="AE75" s="111">
        <f>SUM(AE70:AE74)</f>
        <v>0</v>
      </c>
      <c r="AF75" s="111">
        <f>SUM(AF70:AF74)</f>
        <v>0</v>
      </c>
      <c r="AG75" s="111">
        <f>SUM(AG73:AG74)</f>
        <v>0</v>
      </c>
    </row>
    <row r="76" spans="1:32" ht="12.75">
      <c r="A76" s="242" t="s">
        <v>194</v>
      </c>
      <c r="B76" s="243">
        <v>7672</v>
      </c>
      <c r="C76" s="244" t="s">
        <v>81</v>
      </c>
      <c r="D76" s="245"/>
      <c r="E76" s="246"/>
      <c r="F76" s="246"/>
      <c r="G76" s="247">
        <f t="shared" si="5"/>
        <v>0</v>
      </c>
      <c r="H76" s="125" t="s">
        <v>219</v>
      </c>
      <c r="I76" s="105"/>
      <c r="J76" s="105"/>
      <c r="K76" s="105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B76" s="173">
        <f>IF(AA76=1,G76,)</f>
        <v>0</v>
      </c>
      <c r="AC76" s="173">
        <f>IF(AA76=2,G76,)</f>
        <v>0</v>
      </c>
      <c r="AD76" s="173">
        <f>IF(AA76=3,G76,)</f>
        <v>0</v>
      </c>
      <c r="AE76" s="173">
        <f>IF(AA76=4,G76,)</f>
        <v>0</v>
      </c>
      <c r="AF76" s="173">
        <f>IF(AA76=5,G76,)</f>
        <v>0</v>
      </c>
    </row>
    <row r="77" spans="1:32" ht="12.75">
      <c r="A77" s="230">
        <v>47</v>
      </c>
      <c r="B77" s="231" t="s">
        <v>82</v>
      </c>
      <c r="C77" s="232" t="s">
        <v>83</v>
      </c>
      <c r="D77" s="233" t="s">
        <v>119</v>
      </c>
      <c r="E77" s="234">
        <v>9.7</v>
      </c>
      <c r="F77" s="235">
        <v>0</v>
      </c>
      <c r="G77" s="224">
        <f t="shared" si="5"/>
        <v>0</v>
      </c>
      <c r="H77" s="126">
        <v>0.386</v>
      </c>
      <c r="I77" s="126"/>
      <c r="J77" s="126">
        <v>0.03983</v>
      </c>
      <c r="K77" s="126">
        <v>0</v>
      </c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>
        <v>2</v>
      </c>
      <c r="AB77" s="173">
        <f>IF(AA77=1,G77,)</f>
        <v>0</v>
      </c>
      <c r="AC77" s="173">
        <f>IF(AA77=2,G77,)</f>
        <v>0</v>
      </c>
      <c r="AD77" s="173">
        <f>IF(AA77=3,G77,)</f>
        <v>0</v>
      </c>
      <c r="AE77" s="173">
        <f>IF(AA77=4,G77,)</f>
        <v>0</v>
      </c>
      <c r="AF77" s="173">
        <f>IF(AA77=5,G77,)</f>
        <v>0</v>
      </c>
    </row>
    <row r="78" spans="1:32" ht="12.75">
      <c r="A78" s="236">
        <v>48</v>
      </c>
      <c r="B78" s="237" t="s">
        <v>84</v>
      </c>
      <c r="C78" s="238" t="s">
        <v>85</v>
      </c>
      <c r="D78" s="239" t="s">
        <v>77</v>
      </c>
      <c r="E78" s="240">
        <v>174</v>
      </c>
      <c r="F78" s="235">
        <v>0</v>
      </c>
      <c r="G78" s="241">
        <f t="shared" si="5"/>
        <v>0</v>
      </c>
      <c r="H78" s="126">
        <v>0.009</v>
      </c>
      <c r="I78" s="126"/>
      <c r="J78" s="126">
        <v>5E-05</v>
      </c>
      <c r="K78" s="126">
        <v>0</v>
      </c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>
        <v>2</v>
      </c>
      <c r="AB78" s="173">
        <f>IF(AA78=1,G78,)</f>
        <v>0</v>
      </c>
      <c r="AC78" s="173">
        <f>IF(AA78=2,G78,)</f>
        <v>0</v>
      </c>
      <c r="AD78" s="173">
        <f>IF(AA78=3,G78,)</f>
        <v>0</v>
      </c>
      <c r="AE78" s="173">
        <f>IF(AA78=4,G78,)</f>
        <v>0</v>
      </c>
      <c r="AF78" s="173">
        <f>IF(AA78=5,G78,)</f>
        <v>0</v>
      </c>
    </row>
    <row r="79" spans="1:33" ht="12.75">
      <c r="A79" s="106"/>
      <c r="B79" s="107" t="s">
        <v>181</v>
      </c>
      <c r="C79" s="108" t="str">
        <f>CONCATENATE(B76," ",C76)</f>
        <v>7672 Konstrukce zámečnické - zábradlí schodiště        </v>
      </c>
      <c r="D79" s="106"/>
      <c r="E79" s="109"/>
      <c r="F79" s="109"/>
      <c r="G79" s="158">
        <f>SUM(G76:G78)</f>
        <v>0</v>
      </c>
      <c r="H79" s="159">
        <v>0.02</v>
      </c>
      <c r="I79" s="159">
        <v>0.096</v>
      </c>
      <c r="J79" s="109"/>
      <c r="K79" s="109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B79" s="111">
        <f>SUM(AB76:AB78)</f>
        <v>0</v>
      </c>
      <c r="AC79" s="111">
        <f>SUM(AC76:AC78)</f>
        <v>0</v>
      </c>
      <c r="AD79" s="111">
        <f>SUM(AD76:AD78)</f>
        <v>0</v>
      </c>
      <c r="AE79" s="111">
        <f>SUM(AE76:AE78)</f>
        <v>0</v>
      </c>
      <c r="AF79" s="111">
        <f>SUM(AF76:AF78)</f>
        <v>0</v>
      </c>
      <c r="AG79" s="111">
        <f>SUM(AG71:AG72)</f>
        <v>0</v>
      </c>
    </row>
    <row r="80" spans="1:32" ht="12.75">
      <c r="A80" s="242" t="s">
        <v>194</v>
      </c>
      <c r="B80" s="243">
        <v>766</v>
      </c>
      <c r="C80" s="244" t="s">
        <v>0</v>
      </c>
      <c r="D80" s="245"/>
      <c r="E80" s="246"/>
      <c r="F80" s="246"/>
      <c r="G80" s="247">
        <f t="shared" si="5"/>
        <v>0</v>
      </c>
      <c r="H80" s="125" t="s">
        <v>1</v>
      </c>
      <c r="I80" s="105"/>
      <c r="J80" s="105"/>
      <c r="K80" s="105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B80" s="173">
        <f>IF(AA80=1,G80,)</f>
        <v>0</v>
      </c>
      <c r="AC80" s="173">
        <f>IF(AA80=2,G80,)</f>
        <v>0</v>
      </c>
      <c r="AD80" s="173">
        <f>IF(AA80=3,G80,)</f>
        <v>0</v>
      </c>
      <c r="AE80" s="173">
        <f>IF(AA80=4,G80,)</f>
        <v>0</v>
      </c>
      <c r="AF80" s="173">
        <f>IF(AA80=5,G80,)</f>
        <v>0</v>
      </c>
    </row>
    <row r="81" spans="1:32" ht="12.75">
      <c r="A81" s="230">
        <v>49</v>
      </c>
      <c r="B81" s="231" t="s">
        <v>86</v>
      </c>
      <c r="C81" s="232" t="s">
        <v>87</v>
      </c>
      <c r="D81" s="233" t="s">
        <v>119</v>
      </c>
      <c r="E81" s="234">
        <v>9.7</v>
      </c>
      <c r="F81" s="235">
        <v>0</v>
      </c>
      <c r="G81" s="224">
        <f t="shared" si="5"/>
        <v>0</v>
      </c>
      <c r="H81" s="126"/>
      <c r="I81" s="126"/>
      <c r="J81" s="126">
        <v>0</v>
      </c>
      <c r="K81" s="126">
        <v>0</v>
      </c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>
        <v>2</v>
      </c>
      <c r="AB81" s="173">
        <f>IF(AA81=1,G81,)</f>
        <v>0</v>
      </c>
      <c r="AC81" s="173">
        <f>IF(AA81=2,G81,)</f>
        <v>0</v>
      </c>
      <c r="AD81" s="173">
        <f>IF(AA81=3,G81,)</f>
        <v>0</v>
      </c>
      <c r="AE81" s="173">
        <f>IF(AA81=4,G81,)</f>
        <v>0</v>
      </c>
      <c r="AF81" s="173">
        <f>IF(AA81=5,G81,)</f>
        <v>0</v>
      </c>
    </row>
    <row r="82" spans="1:32" ht="12.75">
      <c r="A82" s="230">
        <v>50</v>
      </c>
      <c r="B82" s="231" t="s">
        <v>88</v>
      </c>
      <c r="C82" s="232" t="s">
        <v>89</v>
      </c>
      <c r="D82" s="233" t="s">
        <v>119</v>
      </c>
      <c r="E82" s="234">
        <v>10</v>
      </c>
      <c r="F82" s="235">
        <v>0</v>
      </c>
      <c r="G82" s="224">
        <f t="shared" si="5"/>
        <v>0</v>
      </c>
      <c r="H82" s="126">
        <v>0.025</v>
      </c>
      <c r="I82" s="126"/>
      <c r="J82" s="126">
        <v>0.0025</v>
      </c>
      <c r="K82" s="126">
        <v>0</v>
      </c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>
        <v>2</v>
      </c>
      <c r="AB82" s="173">
        <f>IF(AA82=1,G82,)</f>
        <v>0</v>
      </c>
      <c r="AC82" s="173">
        <f>IF(AA82=2,G82,)</f>
        <v>0</v>
      </c>
      <c r="AD82" s="173">
        <f>IF(AA82=3,G82,)</f>
        <v>0</v>
      </c>
      <c r="AE82" s="173">
        <f>IF(AA82=4,G82,)</f>
        <v>0</v>
      </c>
      <c r="AF82" s="173">
        <f>IF(AA82=5,G82,)</f>
        <v>0</v>
      </c>
    </row>
    <row r="83" spans="1:32" ht="12.75">
      <c r="A83" s="253"/>
      <c r="B83" s="249"/>
      <c r="C83" s="250" t="s">
        <v>90</v>
      </c>
      <c r="D83" s="248"/>
      <c r="E83" s="251"/>
      <c r="F83" s="251"/>
      <c r="G83" s="241">
        <f t="shared" si="5"/>
        <v>0</v>
      </c>
      <c r="H83" s="105"/>
      <c r="I83" s="105"/>
      <c r="J83" s="105"/>
      <c r="K83" s="105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>
        <v>2</v>
      </c>
      <c r="AB83" s="173">
        <f>IF(AA83=1,G83,)</f>
        <v>0</v>
      </c>
      <c r="AC83" s="173">
        <f>IF(AA83=2,G83,)</f>
        <v>0</v>
      </c>
      <c r="AD83" s="173">
        <f>IF(AA83=3,G83,)</f>
        <v>0</v>
      </c>
      <c r="AE83" s="173">
        <f>IF(AA83=4,G83,)</f>
        <v>0</v>
      </c>
      <c r="AF83" s="173">
        <f>IF(AA83=5,G83,)</f>
        <v>0</v>
      </c>
    </row>
    <row r="84" spans="1:33" ht="12.75">
      <c r="A84" s="157" t="s">
        <v>194</v>
      </c>
      <c r="B84" s="107" t="s">
        <v>181</v>
      </c>
      <c r="C84" s="108" t="str">
        <f>CONCATENATE(B80," ",C80)</f>
        <v>766 Konstrukce truhlářské                             </v>
      </c>
      <c r="D84" s="106"/>
      <c r="E84" s="109"/>
      <c r="F84" s="109"/>
      <c r="G84" s="158">
        <f>SUM(G81:G83)</f>
        <v>0</v>
      </c>
      <c r="H84" s="159">
        <v>0.34</v>
      </c>
      <c r="I84" s="159">
        <v>0.5</v>
      </c>
      <c r="J84" s="109"/>
      <c r="K84" s="109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B84" s="111">
        <f>SUM(AB80:AB83)</f>
        <v>0</v>
      </c>
      <c r="AC84" s="111">
        <f>SUM(AC80:AC83)</f>
        <v>0</v>
      </c>
      <c r="AD84" s="111">
        <f>SUM(AD80:AD83)</f>
        <v>0</v>
      </c>
      <c r="AE84" s="111">
        <f>SUM(AE80:AE83)</f>
        <v>0</v>
      </c>
      <c r="AF84" s="111">
        <f>SUM(AF80:AF83)</f>
        <v>0</v>
      </c>
      <c r="AG84" s="111">
        <f>SUM(AG76:AG77)</f>
        <v>0</v>
      </c>
    </row>
    <row r="85" spans="1:32" ht="12.75">
      <c r="A85" s="254">
        <v>51</v>
      </c>
      <c r="B85" s="243">
        <v>771</v>
      </c>
      <c r="C85" s="244" t="s">
        <v>91</v>
      </c>
      <c r="D85" s="245"/>
      <c r="E85" s="246"/>
      <c r="F85" s="246"/>
      <c r="G85" s="247">
        <f t="shared" si="5"/>
        <v>0</v>
      </c>
      <c r="H85" s="125" t="s">
        <v>2</v>
      </c>
      <c r="I85" s="105"/>
      <c r="J85" s="105"/>
      <c r="K85" s="105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>
        <v>2</v>
      </c>
      <c r="AB85" s="173">
        <f aca="true" t="shared" si="21" ref="AB85:AB92">IF(AA85=1,G85,)</f>
        <v>0</v>
      </c>
      <c r="AC85" s="173">
        <f aca="true" t="shared" si="22" ref="AC85:AC92">IF(AA85=2,G85,)</f>
        <v>0</v>
      </c>
      <c r="AD85" s="173">
        <f aca="true" t="shared" si="23" ref="AD85:AD92">IF(AA85=3,G85,)</f>
        <v>0</v>
      </c>
      <c r="AE85" s="173">
        <f aca="true" t="shared" si="24" ref="AE85:AE92">IF(AA85=4,G85,)</f>
        <v>0</v>
      </c>
      <c r="AF85" s="173">
        <f aca="true" t="shared" si="25" ref="AF85:AF92">IF(AA85=5,G85,)</f>
        <v>0</v>
      </c>
    </row>
    <row r="86" spans="1:32" ht="22.5">
      <c r="A86" s="230">
        <v>52</v>
      </c>
      <c r="B86" s="231" t="s">
        <v>92</v>
      </c>
      <c r="C86" s="232" t="s">
        <v>93</v>
      </c>
      <c r="D86" s="233" t="s">
        <v>119</v>
      </c>
      <c r="E86" s="234">
        <v>30.8</v>
      </c>
      <c r="F86" s="235">
        <v>0</v>
      </c>
      <c r="G86" s="224">
        <f aca="true" t="shared" si="26" ref="G86:G98">ROUND(E86*F86,2)</f>
        <v>0</v>
      </c>
      <c r="H86" s="126">
        <v>0.652</v>
      </c>
      <c r="I86" s="126"/>
      <c r="J86" s="126">
        <v>0.02118</v>
      </c>
      <c r="K86" s="126">
        <v>0</v>
      </c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>
        <v>2</v>
      </c>
      <c r="AB86" s="173">
        <f t="shared" si="21"/>
        <v>0</v>
      </c>
      <c r="AC86" s="173">
        <f t="shared" si="22"/>
        <v>0</v>
      </c>
      <c r="AD86" s="173">
        <f t="shared" si="23"/>
        <v>0</v>
      </c>
      <c r="AE86" s="173">
        <f t="shared" si="24"/>
        <v>0</v>
      </c>
      <c r="AF86" s="173">
        <f t="shared" si="25"/>
        <v>0</v>
      </c>
    </row>
    <row r="87" spans="1:32" ht="22.5">
      <c r="A87" s="230">
        <v>53</v>
      </c>
      <c r="B87" s="231" t="s">
        <v>94</v>
      </c>
      <c r="C87" s="232" t="s">
        <v>95</v>
      </c>
      <c r="D87" s="233" t="s">
        <v>119</v>
      </c>
      <c r="E87" s="234">
        <v>30.8</v>
      </c>
      <c r="F87" s="235">
        <v>0</v>
      </c>
      <c r="G87" s="224">
        <f t="shared" si="26"/>
        <v>0</v>
      </c>
      <c r="H87" s="126">
        <v>0.375</v>
      </c>
      <c r="I87" s="126"/>
      <c r="J87" s="126">
        <v>0.01219</v>
      </c>
      <c r="K87" s="126">
        <v>0</v>
      </c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>
        <v>2</v>
      </c>
      <c r="AB87" s="173">
        <f t="shared" si="21"/>
        <v>0</v>
      </c>
      <c r="AC87" s="173">
        <f t="shared" si="22"/>
        <v>0</v>
      </c>
      <c r="AD87" s="173">
        <f t="shared" si="23"/>
        <v>0</v>
      </c>
      <c r="AE87" s="173">
        <f t="shared" si="24"/>
        <v>0</v>
      </c>
      <c r="AF87" s="173">
        <f t="shared" si="25"/>
        <v>0</v>
      </c>
    </row>
    <row r="88" spans="1:32" ht="12.75">
      <c r="A88" s="230">
        <v>54</v>
      </c>
      <c r="B88" s="231" t="s">
        <v>96</v>
      </c>
      <c r="C88" s="232" t="s">
        <v>97</v>
      </c>
      <c r="D88" s="233" t="s">
        <v>196</v>
      </c>
      <c r="E88" s="234">
        <v>6.035</v>
      </c>
      <c r="F88" s="235">
        <v>0</v>
      </c>
      <c r="G88" s="224">
        <f t="shared" si="26"/>
        <v>0</v>
      </c>
      <c r="H88" s="126">
        <v>0.804</v>
      </c>
      <c r="I88" s="126"/>
      <c r="J88" s="126">
        <v>0.1332</v>
      </c>
      <c r="K88" s="126">
        <v>0</v>
      </c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>
        <v>2</v>
      </c>
      <c r="AB88" s="173">
        <f t="shared" si="21"/>
        <v>0</v>
      </c>
      <c r="AC88" s="173">
        <f t="shared" si="22"/>
        <v>0</v>
      </c>
      <c r="AD88" s="173">
        <f t="shared" si="23"/>
        <v>0</v>
      </c>
      <c r="AE88" s="173">
        <f t="shared" si="24"/>
        <v>0</v>
      </c>
      <c r="AF88" s="173">
        <f t="shared" si="25"/>
        <v>0</v>
      </c>
    </row>
    <row r="89" spans="1:32" ht="12.75">
      <c r="A89" s="230">
        <v>55</v>
      </c>
      <c r="B89" s="231">
        <v>592473700</v>
      </c>
      <c r="C89" s="232" t="s">
        <v>98</v>
      </c>
      <c r="D89" s="233" t="s">
        <v>196</v>
      </c>
      <c r="E89" s="234">
        <v>6.6385</v>
      </c>
      <c r="F89" s="235">
        <v>0</v>
      </c>
      <c r="G89" s="224">
        <f t="shared" si="26"/>
        <v>0</v>
      </c>
      <c r="H89" s="126">
        <v>0.465</v>
      </c>
      <c r="I89" s="126"/>
      <c r="J89" s="126">
        <v>0.07</v>
      </c>
      <c r="K89" s="126">
        <v>0</v>
      </c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>
        <v>2</v>
      </c>
      <c r="AB89" s="173">
        <f t="shared" si="21"/>
        <v>0</v>
      </c>
      <c r="AC89" s="173">
        <f t="shared" si="22"/>
        <v>0</v>
      </c>
      <c r="AD89" s="173">
        <f t="shared" si="23"/>
        <v>0</v>
      </c>
      <c r="AE89" s="173">
        <f t="shared" si="24"/>
        <v>0</v>
      </c>
      <c r="AF89" s="173">
        <f t="shared" si="25"/>
        <v>0</v>
      </c>
    </row>
    <row r="90" spans="1:32" ht="12.75">
      <c r="A90" s="215"/>
      <c r="B90" s="221"/>
      <c r="C90" s="252" t="s">
        <v>99</v>
      </c>
      <c r="D90" s="220"/>
      <c r="E90" s="223"/>
      <c r="F90" s="223"/>
      <c r="G90" s="224">
        <f t="shared" si="26"/>
        <v>0</v>
      </c>
      <c r="H90" s="105"/>
      <c r="I90" s="105"/>
      <c r="J90" s="105"/>
      <c r="K90" s="105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>
        <v>2</v>
      </c>
      <c r="AB90" s="173">
        <f t="shared" si="21"/>
        <v>0</v>
      </c>
      <c r="AC90" s="173">
        <f t="shared" si="22"/>
        <v>0</v>
      </c>
      <c r="AD90" s="173">
        <f t="shared" si="23"/>
        <v>0</v>
      </c>
      <c r="AE90" s="173">
        <f t="shared" si="24"/>
        <v>0</v>
      </c>
      <c r="AF90" s="173">
        <f t="shared" si="25"/>
        <v>0</v>
      </c>
    </row>
    <row r="91" spans="1:32" ht="12.75">
      <c r="A91" s="230">
        <v>56</v>
      </c>
      <c r="B91" s="231">
        <v>597751000</v>
      </c>
      <c r="C91" s="232" t="s">
        <v>100</v>
      </c>
      <c r="D91" s="233" t="s">
        <v>101</v>
      </c>
      <c r="E91" s="234">
        <v>30.8</v>
      </c>
      <c r="F91" s="235">
        <v>0</v>
      </c>
      <c r="G91" s="224">
        <f t="shared" si="26"/>
        <v>0</v>
      </c>
      <c r="H91" s="126">
        <v>0.616</v>
      </c>
      <c r="I91" s="126"/>
      <c r="J91" s="126">
        <v>0.02</v>
      </c>
      <c r="K91" s="126">
        <v>0</v>
      </c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>
        <v>2</v>
      </c>
      <c r="AB91" s="173">
        <f t="shared" si="21"/>
        <v>0</v>
      </c>
      <c r="AC91" s="173">
        <f t="shared" si="22"/>
        <v>0</v>
      </c>
      <c r="AD91" s="173">
        <f t="shared" si="23"/>
        <v>0</v>
      </c>
      <c r="AE91" s="173">
        <f t="shared" si="24"/>
        <v>0</v>
      </c>
      <c r="AF91" s="173">
        <f t="shared" si="25"/>
        <v>0</v>
      </c>
    </row>
    <row r="92" spans="1:32" ht="12.75">
      <c r="A92" s="236">
        <v>57</v>
      </c>
      <c r="B92" s="237">
        <v>597751100</v>
      </c>
      <c r="C92" s="238" t="s">
        <v>102</v>
      </c>
      <c r="D92" s="239" t="s">
        <v>101</v>
      </c>
      <c r="E92" s="240">
        <v>30.8</v>
      </c>
      <c r="F92" s="235">
        <v>0</v>
      </c>
      <c r="G92" s="241">
        <f t="shared" si="26"/>
        <v>0</v>
      </c>
      <c r="H92" s="126">
        <v>0.616</v>
      </c>
      <c r="I92" s="126"/>
      <c r="J92" s="126">
        <v>0.02</v>
      </c>
      <c r="K92" s="126">
        <v>0</v>
      </c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>
        <v>2</v>
      </c>
      <c r="AB92" s="173">
        <f t="shared" si="21"/>
        <v>0</v>
      </c>
      <c r="AC92" s="173">
        <f t="shared" si="22"/>
        <v>0</v>
      </c>
      <c r="AD92" s="173">
        <f t="shared" si="23"/>
        <v>0</v>
      </c>
      <c r="AE92" s="173">
        <f t="shared" si="24"/>
        <v>0</v>
      </c>
      <c r="AF92" s="173">
        <f t="shared" si="25"/>
        <v>0</v>
      </c>
    </row>
    <row r="93" spans="1:33" ht="12.75">
      <c r="A93" s="106"/>
      <c r="B93" s="107" t="s">
        <v>181</v>
      </c>
      <c r="C93" s="108" t="str">
        <f>CONCATENATE(B85," ",C85)</f>
        <v>771 Dlažby z dlaždic teracových                       </v>
      </c>
      <c r="D93" s="106"/>
      <c r="E93" s="109"/>
      <c r="F93" s="109"/>
      <c r="G93" s="158">
        <f>SUM(G85:G92)</f>
        <v>0</v>
      </c>
      <c r="H93" s="159">
        <v>0.6930000000000001</v>
      </c>
      <c r="I93" s="159">
        <v>0.778</v>
      </c>
      <c r="J93" s="109"/>
      <c r="K93" s="109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B93" s="111">
        <f>SUM(AB85:AB92)</f>
        <v>0</v>
      </c>
      <c r="AC93" s="111">
        <f>SUM(AC85:AC92)</f>
        <v>0</v>
      </c>
      <c r="AD93" s="111">
        <f>SUM(AD85:AD92)</f>
        <v>0</v>
      </c>
      <c r="AE93" s="111">
        <f>SUM(AE85:AE92)</f>
        <v>0</v>
      </c>
      <c r="AF93" s="111">
        <f>SUM(AF85:AF92)</f>
        <v>0</v>
      </c>
      <c r="AG93" s="111">
        <f>SUM(AG85:AG86)</f>
        <v>0</v>
      </c>
    </row>
    <row r="94" spans="1:32" ht="12.75">
      <c r="A94" s="242" t="s">
        <v>194</v>
      </c>
      <c r="B94" s="243">
        <v>7834</v>
      </c>
      <c r="C94" s="244" t="s">
        <v>103</v>
      </c>
      <c r="D94" s="245"/>
      <c r="E94" s="246"/>
      <c r="F94" s="246"/>
      <c r="G94" s="247">
        <f t="shared" si="26"/>
        <v>0</v>
      </c>
      <c r="H94" s="125" t="s">
        <v>3</v>
      </c>
      <c r="I94" s="105"/>
      <c r="J94" s="105"/>
      <c r="K94" s="105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B94" s="173">
        <f aca="true" t="shared" si="27" ref="AB94:AB99">IF(AA94=1,G94,)</f>
        <v>0</v>
      </c>
      <c r="AC94" s="173">
        <f aca="true" t="shared" si="28" ref="AC94:AC99">IF(AA94=2,G94,)</f>
        <v>0</v>
      </c>
      <c r="AD94" s="173">
        <f aca="true" t="shared" si="29" ref="AD94:AD99">IF(AA94=3,G94,)</f>
        <v>0</v>
      </c>
      <c r="AE94" s="173">
        <f aca="true" t="shared" si="30" ref="AE94:AE99">IF(AA94=4,G94,)</f>
        <v>0</v>
      </c>
      <c r="AF94" s="173">
        <f aca="true" t="shared" si="31" ref="AF94:AF99">IF(AA94=5,G94,)</f>
        <v>0</v>
      </c>
    </row>
    <row r="95" spans="1:32" ht="22.5">
      <c r="A95" s="230">
        <v>57</v>
      </c>
      <c r="B95" s="231" t="s">
        <v>104</v>
      </c>
      <c r="C95" s="232" t="s">
        <v>105</v>
      </c>
      <c r="D95" s="233" t="s">
        <v>196</v>
      </c>
      <c r="E95" s="234">
        <v>16.04</v>
      </c>
      <c r="F95" s="235">
        <v>0</v>
      </c>
      <c r="G95" s="224">
        <f t="shared" si="26"/>
        <v>0</v>
      </c>
      <c r="H95" s="126">
        <v>0.002</v>
      </c>
      <c r="I95" s="126"/>
      <c r="J95" s="126">
        <v>0.0001</v>
      </c>
      <c r="K95" s="126">
        <v>0</v>
      </c>
      <c r="L95" s="280"/>
      <c r="M95" s="280"/>
      <c r="N95" s="280"/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>
        <v>2</v>
      </c>
      <c r="AB95" s="173">
        <f t="shared" si="27"/>
        <v>0</v>
      </c>
      <c r="AC95" s="173">
        <f t="shared" si="28"/>
        <v>0</v>
      </c>
      <c r="AD95" s="173">
        <f t="shared" si="29"/>
        <v>0</v>
      </c>
      <c r="AE95" s="173">
        <f t="shared" si="30"/>
        <v>0</v>
      </c>
      <c r="AF95" s="173">
        <f t="shared" si="31"/>
        <v>0</v>
      </c>
    </row>
    <row r="96" spans="1:32" ht="12.75">
      <c r="A96" s="220"/>
      <c r="B96" s="221"/>
      <c r="C96" s="252" t="s">
        <v>106</v>
      </c>
      <c r="D96" s="220"/>
      <c r="E96" s="223"/>
      <c r="F96" s="223"/>
      <c r="G96" s="224">
        <f t="shared" si="26"/>
        <v>0</v>
      </c>
      <c r="H96" s="105"/>
      <c r="I96" s="105"/>
      <c r="J96" s="105"/>
      <c r="K96" s="105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B96" s="173">
        <f t="shared" si="27"/>
        <v>0</v>
      </c>
      <c r="AC96" s="173">
        <f t="shared" si="28"/>
        <v>0</v>
      </c>
      <c r="AD96" s="173">
        <f t="shared" si="29"/>
        <v>0</v>
      </c>
      <c r="AE96" s="173">
        <f t="shared" si="30"/>
        <v>0</v>
      </c>
      <c r="AF96" s="173">
        <f t="shared" si="31"/>
        <v>0</v>
      </c>
    </row>
    <row r="97" spans="1:32" ht="22.5">
      <c r="A97" s="230">
        <v>58</v>
      </c>
      <c r="B97" s="231" t="s">
        <v>107</v>
      </c>
      <c r="C97" s="232" t="s">
        <v>108</v>
      </c>
      <c r="D97" s="233" t="s">
        <v>196</v>
      </c>
      <c r="E97" s="234">
        <v>16.036</v>
      </c>
      <c r="F97" s="235">
        <v>0</v>
      </c>
      <c r="G97" s="224">
        <f t="shared" si="26"/>
        <v>0</v>
      </c>
      <c r="H97" s="126">
        <v>0.003</v>
      </c>
      <c r="I97" s="126"/>
      <c r="J97" s="126">
        <v>0.00017</v>
      </c>
      <c r="K97" s="126">
        <v>0</v>
      </c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>
        <v>2</v>
      </c>
      <c r="AB97" s="173">
        <f t="shared" si="27"/>
        <v>0</v>
      </c>
      <c r="AC97" s="173">
        <f t="shared" si="28"/>
        <v>0</v>
      </c>
      <c r="AD97" s="173">
        <f t="shared" si="29"/>
        <v>0</v>
      </c>
      <c r="AE97" s="173">
        <f t="shared" si="30"/>
        <v>0</v>
      </c>
      <c r="AF97" s="173">
        <f t="shared" si="31"/>
        <v>0</v>
      </c>
    </row>
    <row r="98" spans="1:32" ht="12.75">
      <c r="A98" s="220"/>
      <c r="B98" s="221"/>
      <c r="C98" s="252" t="s">
        <v>109</v>
      </c>
      <c r="D98" s="220"/>
      <c r="E98" s="223"/>
      <c r="F98" s="223"/>
      <c r="G98" s="224">
        <f t="shared" si="26"/>
        <v>0</v>
      </c>
      <c r="H98" s="105"/>
      <c r="I98" s="105"/>
      <c r="J98" s="105"/>
      <c r="K98" s="105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>
        <v>2</v>
      </c>
      <c r="AB98" s="173">
        <f t="shared" si="27"/>
        <v>0</v>
      </c>
      <c r="AC98" s="173">
        <f t="shared" si="28"/>
        <v>0</v>
      </c>
      <c r="AD98" s="173">
        <f t="shared" si="29"/>
        <v>0</v>
      </c>
      <c r="AE98" s="173">
        <f t="shared" si="30"/>
        <v>0</v>
      </c>
      <c r="AF98" s="173">
        <f t="shared" si="31"/>
        <v>0</v>
      </c>
    </row>
    <row r="99" spans="1:32" ht="12.75">
      <c r="A99" s="230">
        <v>59</v>
      </c>
      <c r="B99" s="231">
        <v>783626020</v>
      </c>
      <c r="C99" s="232" t="s">
        <v>228</v>
      </c>
      <c r="D99" s="233" t="s">
        <v>196</v>
      </c>
      <c r="E99" s="234">
        <v>1.57</v>
      </c>
      <c r="F99" s="235">
        <v>0</v>
      </c>
      <c r="G99" s="224">
        <f>ROUND(E99*F99,2)</f>
        <v>0</v>
      </c>
      <c r="H99" s="126">
        <v>0.003</v>
      </c>
      <c r="I99" s="126"/>
      <c r="J99" s="126">
        <v>0.00017</v>
      </c>
      <c r="K99" s="126">
        <v>0</v>
      </c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>
        <v>2</v>
      </c>
      <c r="AB99" s="173">
        <f t="shared" si="27"/>
        <v>0</v>
      </c>
      <c r="AC99" s="173">
        <f t="shared" si="28"/>
        <v>0</v>
      </c>
      <c r="AD99" s="173">
        <f t="shared" si="29"/>
        <v>0</v>
      </c>
      <c r="AE99" s="173">
        <f t="shared" si="30"/>
        <v>0</v>
      </c>
      <c r="AF99" s="173">
        <f t="shared" si="31"/>
        <v>0</v>
      </c>
    </row>
    <row r="100" spans="1:32" ht="12.75">
      <c r="A100" s="248"/>
      <c r="B100" s="249"/>
      <c r="C100" s="250" t="s">
        <v>229</v>
      </c>
      <c r="D100" s="248"/>
      <c r="E100" s="251"/>
      <c r="F100" s="251"/>
      <c r="G100" s="241"/>
      <c r="H100" s="105"/>
      <c r="I100" s="105"/>
      <c r="J100" s="105"/>
      <c r="K100" s="105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B100" s="173"/>
      <c r="AC100" s="173"/>
      <c r="AD100" s="173"/>
      <c r="AE100" s="173"/>
      <c r="AF100" s="173"/>
    </row>
    <row r="101" spans="1:33" ht="12.75">
      <c r="A101" s="106"/>
      <c r="B101" s="107" t="s">
        <v>181</v>
      </c>
      <c r="C101" s="108" t="str">
        <f>CONCATENATE(B94," ",C94)</f>
        <v>7834 Nátěry  a malby                                   </v>
      </c>
      <c r="D101" s="106"/>
      <c r="E101" s="109"/>
      <c r="F101" s="109"/>
      <c r="G101" s="158">
        <f>SUM(G94:G100)</f>
        <v>0</v>
      </c>
      <c r="H101" s="159">
        <v>0.115</v>
      </c>
      <c r="I101" s="159">
        <v>0.167</v>
      </c>
      <c r="J101" s="109"/>
      <c r="K101" s="109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B101" s="111">
        <f>SUM(AB94:AB100)</f>
        <v>0</v>
      </c>
      <c r="AC101" s="111">
        <f>SUM(AC94:AC100)</f>
        <v>0</v>
      </c>
      <c r="AD101" s="111">
        <f>SUM(AD94:AD100)</f>
        <v>0</v>
      </c>
      <c r="AE101" s="111">
        <f>SUM(AE94:AE100)</f>
        <v>0</v>
      </c>
      <c r="AF101" s="111">
        <f>SUM(AF94:AF100)</f>
        <v>0</v>
      </c>
      <c r="AG101" s="111">
        <f>SUM(AG91:AG92)</f>
        <v>0</v>
      </c>
    </row>
    <row r="102" spans="1:33" ht="14.25">
      <c r="A102" s="255"/>
      <c r="B102" s="256" t="s">
        <v>207</v>
      </c>
      <c r="C102" s="257" t="str">
        <f>B12</f>
        <v>Vestavba schodiště v 1np</v>
      </c>
      <c r="D102" s="255"/>
      <c r="E102" s="258"/>
      <c r="F102" s="258"/>
      <c r="G102" s="133">
        <f>SUM(G22,G33,G40,G64,G69,G75,G79,G84,G93,G101)</f>
        <v>0</v>
      </c>
      <c r="H102" s="132">
        <v>28.862999999999996</v>
      </c>
      <c r="I102" s="132">
        <v>39.159</v>
      </c>
      <c r="J102" s="130"/>
      <c r="K102" s="130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B102" s="133">
        <f>SUM(AB22,AB33,AB40,AB64,AB69,AB75,AB79,AB84,AB93,AB101)</f>
        <v>0</v>
      </c>
      <c r="AC102" s="133">
        <f>SUM(AC22,AC33,AC40,AC64,AC69,AC75,AC79,AC84,AC93,AC101)</f>
        <v>0</v>
      </c>
      <c r="AD102" s="133">
        <f>SUM(AD22,AD33,AD40,AD64,AD69,AD75,AD79,AD84,AD93,AD101)</f>
        <v>0</v>
      </c>
      <c r="AE102" s="133">
        <f>SUM(AE22,AE33,AE40,AE64,AE69,AE75,AE79,AE84,AE93,AE101)</f>
        <v>0</v>
      </c>
      <c r="AF102" s="133">
        <f>SUM(AF22,AF33,AF40,AF64,AF69,AF75,AF79,AF84,AF93,AF101)</f>
        <v>0</v>
      </c>
      <c r="AG102" s="111">
        <f>SUM(AB102:AF102)-G102</f>
        <v>0</v>
      </c>
    </row>
    <row r="103" spans="1:33" s="185" customFormat="1" ht="14.25">
      <c r="A103" s="259"/>
      <c r="B103" s="260"/>
      <c r="C103" s="261"/>
      <c r="D103" s="259"/>
      <c r="E103" s="262"/>
      <c r="F103" s="262"/>
      <c r="G103" s="263"/>
      <c r="H103" s="184"/>
      <c r="I103" s="184"/>
      <c r="J103" s="182"/>
      <c r="K103" s="182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B103" s="183"/>
      <c r="AC103" s="183"/>
      <c r="AD103" s="183"/>
      <c r="AE103" s="183"/>
      <c r="AF103" s="183"/>
      <c r="AG103" s="186"/>
    </row>
    <row r="104" spans="1:26" ht="15.75">
      <c r="A104" s="225">
        <v>2</v>
      </c>
      <c r="B104" s="226" t="s">
        <v>112</v>
      </c>
      <c r="C104" s="222"/>
      <c r="D104" s="220"/>
      <c r="E104" s="223"/>
      <c r="F104" s="223"/>
      <c r="G104" s="223"/>
      <c r="H104" s="105"/>
      <c r="I104" s="105"/>
      <c r="J104" s="105"/>
      <c r="K104" s="105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</row>
    <row r="105" spans="1:26" ht="12.75">
      <c r="A105" s="220"/>
      <c r="B105" s="221"/>
      <c r="C105" s="222"/>
      <c r="D105" s="220"/>
      <c r="E105" s="223"/>
      <c r="F105" s="223"/>
      <c r="G105" s="223"/>
      <c r="H105" s="105"/>
      <c r="I105" s="105"/>
      <c r="J105" s="105"/>
      <c r="K105" s="105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</row>
    <row r="106" spans="1:26" ht="12.75">
      <c r="A106" s="264" t="s">
        <v>194</v>
      </c>
      <c r="B106" s="265">
        <v>767</v>
      </c>
      <c r="C106" s="229" t="s">
        <v>81</v>
      </c>
      <c r="D106" s="220"/>
      <c r="E106" s="223"/>
      <c r="F106" s="223"/>
      <c r="G106" s="224">
        <f aca="true" t="shared" si="32" ref="G106:G111">ROUND(E106*F106,2)</f>
        <v>0</v>
      </c>
      <c r="H106" s="125" t="s">
        <v>203</v>
      </c>
      <c r="I106" s="105"/>
      <c r="J106" s="105"/>
      <c r="K106" s="105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</row>
    <row r="107" spans="1:32" ht="12.75">
      <c r="A107" s="230">
        <v>60</v>
      </c>
      <c r="B107" s="231" t="s">
        <v>82</v>
      </c>
      <c r="C107" s="232" t="s">
        <v>83</v>
      </c>
      <c r="D107" s="233" t="s">
        <v>119</v>
      </c>
      <c r="E107" s="234">
        <v>9.7</v>
      </c>
      <c r="F107" s="235">
        <v>0</v>
      </c>
      <c r="G107" s="224">
        <f t="shared" si="32"/>
        <v>0</v>
      </c>
      <c r="H107" s="126">
        <v>0.037</v>
      </c>
      <c r="I107" s="126"/>
      <c r="J107" s="126">
        <v>0.00383</v>
      </c>
      <c r="K107" s="126">
        <v>0</v>
      </c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0"/>
      <c r="AA107">
        <v>2</v>
      </c>
      <c r="AB107" s="173">
        <f>IF(AA107=1,G107,)</f>
        <v>0</v>
      </c>
      <c r="AC107" s="173">
        <f>IF(AA107=2,G107,)</f>
        <v>0</v>
      </c>
      <c r="AD107" s="173">
        <f>IF(AA107=3,G107,)</f>
        <v>0</v>
      </c>
      <c r="AE107" s="173">
        <f>IF(AA107=4,G107,)</f>
        <v>0</v>
      </c>
      <c r="AF107" s="173">
        <f>IF(AA107=5,G107,)</f>
        <v>0</v>
      </c>
    </row>
    <row r="108" spans="1:32" ht="22.5">
      <c r="A108" s="230">
        <v>61</v>
      </c>
      <c r="B108" s="231" t="s">
        <v>110</v>
      </c>
      <c r="C108" s="232" t="s">
        <v>111</v>
      </c>
      <c r="D108" s="233" t="s">
        <v>119</v>
      </c>
      <c r="E108" s="234">
        <v>9.7</v>
      </c>
      <c r="F108" s="235">
        <v>0</v>
      </c>
      <c r="G108" s="224">
        <f t="shared" si="32"/>
        <v>0</v>
      </c>
      <c r="H108" s="126"/>
      <c r="I108" s="126">
        <v>0.194</v>
      </c>
      <c r="J108" s="126">
        <v>0</v>
      </c>
      <c r="K108" s="126">
        <v>0.02</v>
      </c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>
        <v>2</v>
      </c>
      <c r="AB108" s="173">
        <f>IF(AA108=1,G108,)</f>
        <v>0</v>
      </c>
      <c r="AC108" s="173">
        <f>IF(AA108=2,G108,)</f>
        <v>0</v>
      </c>
      <c r="AD108" s="173">
        <f>IF(AA108=3,G108,)</f>
        <v>0</v>
      </c>
      <c r="AE108" s="173">
        <f>IF(AA108=4,G108,)</f>
        <v>0</v>
      </c>
      <c r="AF108" s="173">
        <f>IF(AA108=5,G108,)</f>
        <v>0</v>
      </c>
    </row>
    <row r="109" spans="1:32" ht="12.75">
      <c r="A109" s="230">
        <v>62</v>
      </c>
      <c r="B109" s="231" t="s">
        <v>84</v>
      </c>
      <c r="C109" s="232" t="s">
        <v>85</v>
      </c>
      <c r="D109" s="233" t="s">
        <v>77</v>
      </c>
      <c r="E109" s="234">
        <v>174</v>
      </c>
      <c r="F109" s="235">
        <v>0</v>
      </c>
      <c r="G109" s="224">
        <f t="shared" si="32"/>
        <v>0</v>
      </c>
      <c r="H109" s="126">
        <v>0.009</v>
      </c>
      <c r="I109" s="126"/>
      <c r="J109" s="126">
        <v>5E-05</v>
      </c>
      <c r="K109" s="126">
        <v>0</v>
      </c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>
        <v>2</v>
      </c>
      <c r="AB109" s="173">
        <f>IF(AA109=1,G109,)</f>
        <v>0</v>
      </c>
      <c r="AC109" s="173">
        <f>IF(AA109=2,G109,)</f>
        <v>0</v>
      </c>
      <c r="AD109" s="173">
        <f>IF(AA109=3,G109,)</f>
        <v>0</v>
      </c>
      <c r="AE109" s="173">
        <f>IF(AA109=4,G109,)</f>
        <v>0</v>
      </c>
      <c r="AF109" s="173">
        <f>IF(AA109=5,G109,)</f>
        <v>0</v>
      </c>
    </row>
    <row r="110" spans="1:32" ht="12.75">
      <c r="A110" s="230">
        <v>63</v>
      </c>
      <c r="B110" s="231" t="s">
        <v>63</v>
      </c>
      <c r="C110" s="232" t="s">
        <v>64</v>
      </c>
      <c r="D110" s="233" t="s">
        <v>197</v>
      </c>
      <c r="E110" s="234">
        <v>0.194</v>
      </c>
      <c r="F110" s="235">
        <v>0</v>
      </c>
      <c r="G110" s="224">
        <f t="shared" si="32"/>
        <v>0</v>
      </c>
      <c r="H110" s="126"/>
      <c r="I110" s="126"/>
      <c r="J110" s="126">
        <v>0</v>
      </c>
      <c r="K110" s="126">
        <v>0</v>
      </c>
      <c r="L110" s="280"/>
      <c r="M110" s="280"/>
      <c r="N110" s="280"/>
      <c r="O110" s="280"/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>
        <v>2</v>
      </c>
      <c r="AB110" s="173">
        <f>IF(AA110=1,G110,)</f>
        <v>0</v>
      </c>
      <c r="AC110" s="173">
        <f>IF(AA110=2,G110,)</f>
        <v>0</v>
      </c>
      <c r="AD110" s="173">
        <f>IF(AA110=3,G110,)</f>
        <v>0</v>
      </c>
      <c r="AE110" s="173">
        <f>IF(AA110=4,G110,)</f>
        <v>0</v>
      </c>
      <c r="AF110" s="173">
        <f>IF(AA110=5,G110,)</f>
        <v>0</v>
      </c>
    </row>
    <row r="111" spans="1:32" ht="12.75">
      <c r="A111" s="236">
        <v>64</v>
      </c>
      <c r="B111" s="237" t="s">
        <v>65</v>
      </c>
      <c r="C111" s="238" t="s">
        <v>66</v>
      </c>
      <c r="D111" s="239" t="s">
        <v>197</v>
      </c>
      <c r="E111" s="240">
        <v>0.194</v>
      </c>
      <c r="F111" s="235">
        <v>0</v>
      </c>
      <c r="G111" s="241">
        <f t="shared" si="32"/>
        <v>0</v>
      </c>
      <c r="H111" s="126"/>
      <c r="I111" s="126"/>
      <c r="J111" s="126">
        <v>0</v>
      </c>
      <c r="K111" s="126">
        <v>0</v>
      </c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>
        <v>2</v>
      </c>
      <c r="AB111" s="173">
        <f>IF(AA111=1,G111,)</f>
        <v>0</v>
      </c>
      <c r="AC111" s="173">
        <f>IF(AA111=2,G111,)</f>
        <v>0</v>
      </c>
      <c r="AD111" s="173">
        <f>IF(AA111=3,G111,)</f>
        <v>0</v>
      </c>
      <c r="AE111" s="173">
        <f>IF(AA111=4,G111,)</f>
        <v>0</v>
      </c>
      <c r="AF111" s="173">
        <f>IF(AA111=5,G111,)</f>
        <v>0</v>
      </c>
    </row>
    <row r="112" spans="1:32" ht="12.75">
      <c r="A112" s="106"/>
      <c r="B112" s="107" t="s">
        <v>181</v>
      </c>
      <c r="C112" s="108" t="s">
        <v>212</v>
      </c>
      <c r="D112" s="106"/>
      <c r="E112" s="109"/>
      <c r="F112" s="109"/>
      <c r="G112" s="158">
        <f>SUM(G106:G111)</f>
        <v>0</v>
      </c>
      <c r="H112" s="159">
        <v>3.15</v>
      </c>
      <c r="I112" s="109"/>
      <c r="J112" s="109"/>
      <c r="K112" s="109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B112" s="160">
        <f>SUM(AB107:AB111)</f>
        <v>0</v>
      </c>
      <c r="AC112" s="160">
        <f>SUM(AC107:AC111)</f>
        <v>0</v>
      </c>
      <c r="AD112" s="160">
        <f>SUM(AD107:AD111)</f>
        <v>0</v>
      </c>
      <c r="AE112" s="160">
        <f>SUM(AE107:AE111)</f>
        <v>0</v>
      </c>
      <c r="AF112" s="160">
        <f>SUM(AF107:AF111)</f>
        <v>0</v>
      </c>
    </row>
    <row r="113" spans="1:26" ht="12.75">
      <c r="A113" s="242" t="s">
        <v>194</v>
      </c>
      <c r="B113" s="243">
        <v>766</v>
      </c>
      <c r="C113" s="244" t="s">
        <v>0</v>
      </c>
      <c r="D113" s="245"/>
      <c r="E113" s="246"/>
      <c r="F113" s="246"/>
      <c r="G113" s="247">
        <f>ROUND(E113*F113,2)</f>
        <v>0</v>
      </c>
      <c r="H113" s="125" t="s">
        <v>203</v>
      </c>
      <c r="I113" s="105"/>
      <c r="J113" s="105"/>
      <c r="K113" s="105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</row>
    <row r="114" spans="1:32" ht="12.75">
      <c r="A114" s="230">
        <v>65</v>
      </c>
      <c r="B114" s="231" t="s">
        <v>86</v>
      </c>
      <c r="C114" s="232" t="s">
        <v>87</v>
      </c>
      <c r="D114" s="233" t="s">
        <v>119</v>
      </c>
      <c r="E114" s="234">
        <v>9.7</v>
      </c>
      <c r="F114" s="235">
        <v>0</v>
      </c>
      <c r="G114" s="224">
        <f>ROUND(E114*F114,2)</f>
        <v>0</v>
      </c>
      <c r="H114" s="126">
        <v>3.15</v>
      </c>
      <c r="I114" s="126"/>
      <c r="J114" s="126">
        <v>0.01436</v>
      </c>
      <c r="K114" s="126">
        <v>0</v>
      </c>
      <c r="L114" s="280"/>
      <c r="M114" s="280"/>
      <c r="N114" s="280"/>
      <c r="O114" s="280"/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>
        <v>2</v>
      </c>
      <c r="AB114" s="173">
        <f>IF(AA114=1,G114,)</f>
        <v>0</v>
      </c>
      <c r="AC114" s="173">
        <f>IF(AA114=2,G114,)</f>
        <v>0</v>
      </c>
      <c r="AD114" s="173">
        <f>IF(AA114=3,G114,)</f>
        <v>0</v>
      </c>
      <c r="AE114" s="173">
        <f>IF(AA114=4,G114,)</f>
        <v>0</v>
      </c>
      <c r="AF114" s="173">
        <f>IF(AA114=5,G114,)</f>
        <v>0</v>
      </c>
    </row>
    <row r="115" spans="1:32" ht="12.75">
      <c r="A115" s="230">
        <v>66</v>
      </c>
      <c r="B115" s="231" t="s">
        <v>88</v>
      </c>
      <c r="C115" s="232" t="s">
        <v>89</v>
      </c>
      <c r="D115" s="233" t="s">
        <v>119</v>
      </c>
      <c r="E115" s="234">
        <v>10</v>
      </c>
      <c r="F115" s="235">
        <v>0</v>
      </c>
      <c r="G115" s="224">
        <f>ROUND(E115*F115,2)</f>
        <v>0</v>
      </c>
      <c r="H115" s="105"/>
      <c r="I115" s="105"/>
      <c r="J115" s="105"/>
      <c r="K115" s="105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>
        <v>2</v>
      </c>
      <c r="AB115" s="173">
        <f>IF(AA115=1,G115,0)</f>
        <v>0</v>
      </c>
      <c r="AC115" s="173">
        <f>IF(AA115=2,G115,0)</f>
        <v>0</v>
      </c>
      <c r="AD115" s="173">
        <f>IF(AA115=3,G115,0)</f>
        <v>0</v>
      </c>
      <c r="AE115" s="173">
        <f>IF(AA115=4,G115,0)</f>
        <v>0</v>
      </c>
      <c r="AF115" s="173">
        <f>IF(AA115=5,G115,0)</f>
        <v>0</v>
      </c>
    </row>
    <row r="116" spans="1:32" ht="12.75">
      <c r="A116" s="248"/>
      <c r="B116" s="249"/>
      <c r="C116" s="250" t="s">
        <v>90</v>
      </c>
      <c r="D116" s="248"/>
      <c r="E116" s="251"/>
      <c r="F116" s="251"/>
      <c r="G116" s="241">
        <f>ROUND(E116*F116,2)</f>
        <v>0</v>
      </c>
      <c r="H116" s="105"/>
      <c r="I116" s="105"/>
      <c r="J116" s="105"/>
      <c r="K116" s="105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B116" s="173">
        <f>IF(AA116=1,G116,0)</f>
        <v>0</v>
      </c>
      <c r="AC116" s="173">
        <f>IF(AA116=2,G116,0)</f>
        <v>0</v>
      </c>
      <c r="AD116" s="173">
        <f>IF(AA116=3,G116,0)</f>
        <v>0</v>
      </c>
      <c r="AE116" s="173">
        <f>IF(AA116=4,G116,0)</f>
        <v>0</v>
      </c>
      <c r="AF116" s="173">
        <f>IF(AA116=5,G116,0)</f>
        <v>0</v>
      </c>
    </row>
    <row r="117" spans="1:32" ht="12.75">
      <c r="A117" s="106"/>
      <c r="B117" s="107" t="s">
        <v>181</v>
      </c>
      <c r="C117" s="108" t="str">
        <f>CONCATENATE(B113," ",C113)</f>
        <v>766 Konstrukce truhlářské                             </v>
      </c>
      <c r="D117" s="106"/>
      <c r="E117" s="109"/>
      <c r="F117" s="109"/>
      <c r="G117" s="158">
        <f>SUM(G114:G116)</f>
        <v>0</v>
      </c>
      <c r="H117" s="105"/>
      <c r="I117" s="105"/>
      <c r="J117" s="105"/>
      <c r="K117" s="105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B117" s="160">
        <f>SUM(AB114:AB116)</f>
        <v>0</v>
      </c>
      <c r="AC117" s="160">
        <f>SUM(AC114:AC116)</f>
        <v>0</v>
      </c>
      <c r="AD117" s="160">
        <f>SUM(AD114:AD116)</f>
        <v>0</v>
      </c>
      <c r="AE117" s="160">
        <f>SUM(AE114:AE116)</f>
        <v>0</v>
      </c>
      <c r="AF117" s="160">
        <f>SUM(AF114:AF116)</f>
        <v>0</v>
      </c>
    </row>
    <row r="118" spans="1:26" ht="12.75">
      <c r="A118" s="242" t="s">
        <v>194</v>
      </c>
      <c r="B118" s="243">
        <v>783</v>
      </c>
      <c r="C118" s="244" t="s">
        <v>220</v>
      </c>
      <c r="D118" s="245"/>
      <c r="E118" s="246"/>
      <c r="F118" s="246"/>
      <c r="G118" s="247">
        <f>ROUND(E118*F118,2)</f>
        <v>0</v>
      </c>
      <c r="H118" s="125" t="s">
        <v>203</v>
      </c>
      <c r="I118" s="105"/>
      <c r="J118" s="105"/>
      <c r="K118" s="105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  <c r="X118" s="279"/>
      <c r="Y118" s="279"/>
      <c r="Z118" s="279"/>
    </row>
    <row r="119" spans="1:32" ht="12.75">
      <c r="A119" s="236">
        <v>67</v>
      </c>
      <c r="B119" s="237">
        <v>783626020</v>
      </c>
      <c r="C119" s="238" t="s">
        <v>228</v>
      </c>
      <c r="D119" s="239" t="s">
        <v>196</v>
      </c>
      <c r="E119" s="240">
        <v>1.57</v>
      </c>
      <c r="F119" s="235">
        <v>0</v>
      </c>
      <c r="G119" s="241">
        <f>ROUND(E119*F119,2)</f>
        <v>0</v>
      </c>
      <c r="H119" s="126">
        <v>3.15</v>
      </c>
      <c r="I119" s="126"/>
      <c r="J119" s="126">
        <v>0.01436</v>
      </c>
      <c r="K119" s="126">
        <v>0</v>
      </c>
      <c r="L119" s="280"/>
      <c r="M119" s="280"/>
      <c r="N119" s="280"/>
      <c r="O119" s="280"/>
      <c r="P119" s="280"/>
      <c r="Q119" s="280"/>
      <c r="R119" s="280"/>
      <c r="S119" s="280"/>
      <c r="T119" s="280"/>
      <c r="U119" s="280"/>
      <c r="V119" s="280"/>
      <c r="W119" s="280"/>
      <c r="X119" s="280"/>
      <c r="Y119" s="280"/>
      <c r="Z119" s="280"/>
      <c r="AA119">
        <v>2</v>
      </c>
      <c r="AB119" s="173">
        <f>IF(AA119=1,G119,)</f>
        <v>0</v>
      </c>
      <c r="AC119" s="173">
        <f>IF(AA119=2,G119,)</f>
        <v>0</v>
      </c>
      <c r="AD119" s="173">
        <f>IF(AA119=3,G119,)</f>
        <v>0</v>
      </c>
      <c r="AE119" s="173">
        <f>IF(AA119=4,G119,)</f>
        <v>0</v>
      </c>
      <c r="AF119" s="173">
        <f>IF(AA119=5,G119,)</f>
        <v>0</v>
      </c>
    </row>
    <row r="120" spans="1:32" ht="12.75">
      <c r="A120" s="106"/>
      <c r="B120" s="107" t="s">
        <v>181</v>
      </c>
      <c r="C120" s="108" t="str">
        <f>CONCATENATE(B118," ",C118)</f>
        <v>783 Nátěry</v>
      </c>
      <c r="D120" s="106"/>
      <c r="E120" s="109"/>
      <c r="F120" s="109"/>
      <c r="G120" s="158">
        <f>SUM(G119:G119)</f>
        <v>0</v>
      </c>
      <c r="H120" s="105"/>
      <c r="I120" s="105"/>
      <c r="J120" s="105"/>
      <c r="K120" s="105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B120" s="160">
        <f>SUM(AB119:AB119)</f>
        <v>0</v>
      </c>
      <c r="AC120" s="160">
        <f>SUM(AC119:AC119)</f>
        <v>0</v>
      </c>
      <c r="AD120" s="160">
        <f>SUM(AD119:AD119)</f>
        <v>0</v>
      </c>
      <c r="AE120" s="160">
        <f>SUM(AE119:AE119)</f>
        <v>0</v>
      </c>
      <c r="AF120" s="160">
        <f>SUM(AF119:AF119)</f>
        <v>0</v>
      </c>
    </row>
    <row r="121" spans="1:32" s="185" customFormat="1" ht="12.75">
      <c r="A121" s="192"/>
      <c r="B121" s="193"/>
      <c r="C121" s="194"/>
      <c r="D121" s="192"/>
      <c r="E121" s="195"/>
      <c r="F121" s="195"/>
      <c r="G121" s="196"/>
      <c r="H121" s="197"/>
      <c r="I121" s="195"/>
      <c r="J121" s="195"/>
      <c r="K121" s="195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B121" s="198"/>
      <c r="AC121" s="198"/>
      <c r="AD121" s="198"/>
      <c r="AE121" s="198"/>
      <c r="AF121" s="198"/>
    </row>
    <row r="122" spans="1:32" ht="12.75">
      <c r="A122" s="127"/>
      <c r="B122" s="128" t="s">
        <v>207</v>
      </c>
      <c r="C122" s="129" t="s">
        <v>213</v>
      </c>
      <c r="D122" s="127"/>
      <c r="E122" s="130"/>
      <c r="F122" s="130"/>
      <c r="G122" s="131">
        <f>SUM(G112,G117,G120)</f>
        <v>0</v>
      </c>
      <c r="H122" s="132">
        <v>3.15</v>
      </c>
      <c r="I122" s="130"/>
      <c r="J122" s="130"/>
      <c r="K122" s="130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B122" s="131">
        <f>SUM(AB112,AB117,AB120)</f>
        <v>0</v>
      </c>
      <c r="AC122" s="131">
        <f>SUM(AC112,AC117,AC120)</f>
        <v>0</v>
      </c>
      <c r="AD122" s="131">
        <f>SUM(AD112,AD117,AD120)</f>
        <v>0</v>
      </c>
      <c r="AE122" s="131">
        <f>SUM(AE112,AE117,AE120)</f>
        <v>0</v>
      </c>
      <c r="AF122" s="131">
        <f>SUM(AF112,AF117,AF120)</f>
        <v>0</v>
      </c>
    </row>
    <row r="123" spans="1:33" s="185" customFormat="1" ht="14.25">
      <c r="A123" s="266"/>
      <c r="B123" s="267"/>
      <c r="C123" s="268"/>
      <c r="D123" s="269"/>
      <c r="E123" s="270"/>
      <c r="F123" s="270"/>
      <c r="G123" s="271"/>
      <c r="H123" s="184"/>
      <c r="I123" s="184"/>
      <c r="J123" s="182"/>
      <c r="K123" s="182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B123" s="183"/>
      <c r="AC123" s="183"/>
      <c r="AD123" s="183"/>
      <c r="AE123" s="183"/>
      <c r="AF123" s="183"/>
      <c r="AG123" s="186"/>
    </row>
    <row r="124" spans="1:33" s="185" customFormat="1" ht="14.25">
      <c r="A124" s="272"/>
      <c r="B124" s="273"/>
      <c r="C124" s="274"/>
      <c r="D124" s="275"/>
      <c r="E124" s="276"/>
      <c r="F124" s="276"/>
      <c r="G124" s="277"/>
      <c r="H124" s="184"/>
      <c r="I124" s="184"/>
      <c r="J124" s="182"/>
      <c r="K124" s="182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B124" s="183"/>
      <c r="AC124" s="183"/>
      <c r="AD124" s="183"/>
      <c r="AE124" s="183"/>
      <c r="AF124" s="183"/>
      <c r="AG124" s="186"/>
    </row>
    <row r="125" spans="1:33" ht="28.5" customHeight="1">
      <c r="A125" s="187"/>
      <c r="B125" s="188" t="s">
        <v>114</v>
      </c>
      <c r="C125" s="189"/>
      <c r="D125" s="187"/>
      <c r="E125" s="190"/>
      <c r="F125" s="190"/>
      <c r="G125" s="191">
        <f>SUM(G122,G102)</f>
        <v>0</v>
      </c>
      <c r="H125" s="162">
        <v>32.013</v>
      </c>
      <c r="I125" s="162">
        <v>39.159</v>
      </c>
      <c r="J125" s="161"/>
      <c r="K125" s="161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B125" s="179">
        <f>SUM(AB122,AB102)</f>
        <v>0</v>
      </c>
      <c r="AC125" s="179">
        <f>SUM(AC122,AC102)</f>
        <v>0</v>
      </c>
      <c r="AD125" s="179">
        <f>SUM(AD122,AD102)</f>
        <v>0</v>
      </c>
      <c r="AE125" s="179">
        <f>SUM(AE122,AE102)</f>
        <v>0</v>
      </c>
      <c r="AF125" s="179">
        <f>SUM(AF122,AF102)</f>
        <v>0</v>
      </c>
      <c r="AG125" s="111">
        <f>SUM(AB125:AF125)-G125</f>
        <v>0</v>
      </c>
    </row>
    <row r="126" ht="12.75"/>
    <row r="127" spans="3:5" ht="12.75">
      <c r="C127" t="s">
        <v>116</v>
      </c>
      <c r="E127" s="180"/>
    </row>
    <row r="128" spans="3:6" ht="12.75">
      <c r="C128" t="s">
        <v>117</v>
      </c>
      <c r="F128" s="181"/>
    </row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</sheetData>
  <sheetProtection/>
  <protectedRanges>
    <protectedRange sqref="C107 C105" name="Oblast7_2"/>
    <protectedRange sqref="E105:E107" name="Oblast5"/>
    <protectedRange sqref="F105:F107" name="Oblast5_1"/>
  </protectedRanges>
  <mergeCells count="4">
    <mergeCell ref="A1:G1"/>
    <mergeCell ref="A3:B3"/>
    <mergeCell ref="A4:B4"/>
    <mergeCell ref="E4:G4"/>
  </mergeCells>
  <conditionalFormatting sqref="AG123:AG125 AG93 AG84 AG79 AG69 AG75 AG64 AG101:AG103 AG40 AG22:AG23 AG33">
    <cfRule type="cellIs" priority="1" dxfId="3" operator="notEqual" stopIfTrue="1">
      <formula>0</formula>
    </cfRule>
  </conditionalFormatting>
  <conditionalFormatting sqref="AB122:AF122 G94:G100 G121:G122 G85:G92 G41:G63 G80:G83 G76:G78 G70:G74 G65:G68 G118:G119 G104:G116 G34:G39 G9:G32">
    <cfRule type="cellIs" priority="2" dxfId="1" operator="equal" stopIfTrue="1">
      <formula>0</formula>
    </cfRule>
  </conditionalFormatting>
  <conditionalFormatting sqref="AB107:AF111 AB85:AF92 AB41:AF63 AB80:AF83 AB76:AF78 AB70:AF74 AB65:AF68 AB114:AF116 AB119:AF119 AB24:AF32 AB34:AF39 AB9:AF21 AB94:AF100">
    <cfRule type="cellIs" priority="3" dxfId="2" operator="equal" stopIfTrue="1">
      <formula>0</formula>
    </cfRule>
    <cfRule type="cellIs" priority="4" dxfId="4" operator="notEqual" stopIfTrue="1">
      <formula>0</formula>
    </cfRule>
  </conditionalFormatting>
  <conditionalFormatting sqref="F332:G65536 F39 F104 F1:G6 F9 F11:F14 F34">
    <cfRule type="cellIs" priority="1" dxfId="1" operator="equal" stopIfTrue="1">
      <formula>0</formula>
    </cfRule>
  </conditionalFormatting>
  <conditionalFormatting sqref="F15:F21 F24:F32 F35:F38 F42:F46 F48 F50 F52:F55 F57:F63 F66:F68 F71:F74 F77:F78 F81:F82 F86:F89 F91:F92 F95 F97 F99 F107:F111 F114:F115 F119">
    <cfRule type="cellIs" priority="6" dxfId="5" operator="equal" stopIfTrue="1">
      <formula>0</formula>
    </cfRule>
  </conditionalFormatting>
  <printOptions gridLines="1"/>
  <pageMargins left="0.5905511811023623" right="0.3937007874015748" top="0.1968503937007874" bottom="0.7874015748031497" header="0" footer="0.1968503937007874"/>
  <pageSetup horizontalDpi="300" verticalDpi="300" orientation="portrait" paperSize="9" scale="89" r:id="rId1"/>
  <headerFooter alignWithMargins="0">
    <oddFooter>&amp;CStránka &amp;P z &amp;N</oddFooter>
  </headerFooter>
  <colBreaks count="1" manualBreakCount="1">
    <brk id="7" max="5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Stavební rozpočty Tábor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Lstibůrek</dc:creator>
  <cp:keywords/>
  <dc:description/>
  <cp:lastModifiedBy>Kolář</cp:lastModifiedBy>
  <cp:lastPrinted>2019-05-14T06:12:27Z</cp:lastPrinted>
  <dcterms:created xsi:type="dcterms:W3CDTF">2004-07-26T11:51:37Z</dcterms:created>
  <dcterms:modified xsi:type="dcterms:W3CDTF">2019-05-14T06:12:43Z</dcterms:modified>
  <cp:category/>
  <cp:version/>
  <cp:contentType/>
  <cp:contentStatus/>
</cp:coreProperties>
</file>